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berkova\Desktop\DOTACE\A SZIF\LC Supí Potok II\výběrové řízení\Příloha č. 3 - Technická dokumentace s výkazem výměr\Příloha č. 3 - Technická dokumentace s výkazem výměr\"/>
    </mc:Choice>
  </mc:AlternateContent>
  <xr:revisionPtr revIDLastSave="0" documentId="13_ncr:1_{330F604C-B10D-4350-96A3-C9F64A8EC8DE}" xr6:coauthVersionLast="47" xr6:coauthVersionMax="47" xr10:uidLastSave="{00000000-0000-0000-0000-000000000000}"/>
  <bookViews>
    <workbookView xWindow="-120" yWindow="-120" windowWidth="38640" windowHeight="21120" activeTab="6" xr2:uid="{00000000-000D-0000-FFFF-FFFF00000000}"/>
  </bookViews>
  <sheets>
    <sheet name="Rekapitulace stavby" sheetId="1" r:id="rId1"/>
    <sheet name="003.12 - 1L 4,0-30" sheetId="2" r:id="rId2"/>
    <sheet name="007.19 - Lesní sklad" sheetId="3" r:id="rId3"/>
    <sheet name="007.16 - Hospodářský sjezd" sheetId="4" r:id="rId4"/>
    <sheet name="007.06 - Trubní propustek..." sheetId="5" r:id="rId5"/>
    <sheet name="007.24 - Opěrná zeď" sheetId="6" r:id="rId6"/>
    <sheet name="007.27 - Svodnice vody" sheetId="7" r:id="rId7"/>
  </sheets>
  <definedNames>
    <definedName name="_xlnm._FilterDatabase" localSheetId="1" hidden="1">'003.12 - 1L 4,0-30'!$C$123:$K$239</definedName>
    <definedName name="_xlnm._FilterDatabase" localSheetId="4" hidden="1">'007.06 - Trubní propustek...'!$C$121:$K$221</definedName>
    <definedName name="_xlnm._FilterDatabase" localSheetId="3" hidden="1">'007.16 - Hospodářský sjezd'!$C$120:$K$154</definedName>
    <definedName name="_xlnm._FilterDatabase" localSheetId="2" hidden="1">'007.19 - Lesní sklad'!$C$119:$K$137</definedName>
    <definedName name="_xlnm._FilterDatabase" localSheetId="5" hidden="1">'007.24 - Opěrná zeď'!$C$121:$K$179</definedName>
    <definedName name="_xlnm._FilterDatabase" localSheetId="6" hidden="1">'007.27 - Svodnice vody'!$C$117:$K$132</definedName>
    <definedName name="_xlnm.Print_Titles" localSheetId="1">'003.12 - 1L 4,0-30'!$123:$123</definedName>
    <definedName name="_xlnm.Print_Titles" localSheetId="4">'007.06 - Trubní propustek...'!$121:$121</definedName>
    <definedName name="_xlnm.Print_Titles" localSheetId="3">'007.16 - Hospodářský sjezd'!$120:$120</definedName>
    <definedName name="_xlnm.Print_Titles" localSheetId="2">'007.19 - Lesní sklad'!$119:$119</definedName>
    <definedName name="_xlnm.Print_Titles" localSheetId="5">'007.24 - Opěrná zeď'!$121:$121</definedName>
    <definedName name="_xlnm.Print_Titles" localSheetId="6">'007.27 - Svodnice vody'!$117:$117</definedName>
    <definedName name="_xlnm.Print_Titles" localSheetId="0">'Rekapitulace stavby'!$92:$92</definedName>
    <definedName name="_xlnm.Print_Area" localSheetId="1">'003.12 - 1L 4,0-30'!$C$4:$J$39,'003.12 - 1L 4,0-30'!$C$50:$J$76,'003.12 - 1L 4,0-30'!$C$111:$K$239</definedName>
    <definedName name="_xlnm.Print_Area" localSheetId="4">'007.06 - Trubní propustek...'!$C$4:$J$39,'007.06 - Trubní propustek...'!$C$50:$J$76,'007.06 - Trubní propustek...'!$C$109:$K$221</definedName>
    <definedName name="_xlnm.Print_Area" localSheetId="3">'007.16 - Hospodářský sjezd'!$C$4:$J$39,'007.16 - Hospodářský sjezd'!$C$50:$J$76,'007.16 - Hospodářský sjezd'!$C$108:$K$154</definedName>
    <definedName name="_xlnm.Print_Area" localSheetId="2">'007.19 - Lesní sklad'!$C$4:$J$39,'007.19 - Lesní sklad'!$C$50:$J$76,'007.19 - Lesní sklad'!$C$107:$K$137</definedName>
    <definedName name="_xlnm.Print_Area" localSheetId="5">'007.24 - Opěrná zeď'!$C$4:$J$39,'007.24 - Opěrná zeď'!$C$50:$J$76,'007.24 - Opěrná zeď'!$C$109:$K$179</definedName>
    <definedName name="_xlnm.Print_Area" localSheetId="6">'007.27 - Svodnice vody'!$C$4:$J$39,'007.27 - Svodnice vody'!$C$50:$J$76,'007.27 - Svodnice vody'!$C$105:$K$132</definedName>
    <definedName name="_xlnm.Print_Area" localSheetId="0">'Rekapitulace stavby'!$D$4:$AO$76,'Rekapitulace stavby'!$C$82:$AQ$101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7" l="1"/>
  <c r="J36" i="7"/>
  <c r="AY100" i="1" s="1"/>
  <c r="J35" i="7"/>
  <c r="AX100" i="1" s="1"/>
  <c r="BI130" i="7"/>
  <c r="BH130" i="7"/>
  <c r="BG130" i="7"/>
  <c r="BF130" i="7"/>
  <c r="T130" i="7"/>
  <c r="R130" i="7"/>
  <c r="P130" i="7"/>
  <c r="BI127" i="7"/>
  <c r="BH127" i="7"/>
  <c r="BG127" i="7"/>
  <c r="BF127" i="7"/>
  <c r="T127" i="7"/>
  <c r="R127" i="7"/>
  <c r="P127" i="7"/>
  <c r="BI124" i="7"/>
  <c r="BH124" i="7"/>
  <c r="BG124" i="7"/>
  <c r="BF124" i="7"/>
  <c r="T124" i="7"/>
  <c r="R124" i="7"/>
  <c r="P124" i="7"/>
  <c r="BI121" i="7"/>
  <c r="BH121" i="7"/>
  <c r="BG121" i="7"/>
  <c r="BF121" i="7"/>
  <c r="T121" i="7"/>
  <c r="R121" i="7"/>
  <c r="P121" i="7"/>
  <c r="J115" i="7"/>
  <c r="J114" i="7"/>
  <c r="F114" i="7"/>
  <c r="F112" i="7"/>
  <c r="E110" i="7"/>
  <c r="J92" i="7"/>
  <c r="J91" i="7"/>
  <c r="F91" i="7"/>
  <c r="F89" i="7"/>
  <c r="E87" i="7"/>
  <c r="J18" i="7"/>
  <c r="E18" i="7"/>
  <c r="F92" i="7" s="1"/>
  <c r="J17" i="7"/>
  <c r="J12" i="7"/>
  <c r="J89" i="7"/>
  <c r="E7" i="7"/>
  <c r="E108" i="7"/>
  <c r="J37" i="6"/>
  <c r="J36" i="6"/>
  <c r="AY99" i="1" s="1"/>
  <c r="J35" i="6"/>
  <c r="AX99" i="1"/>
  <c r="BI179" i="6"/>
  <c r="BH179" i="6"/>
  <c r="BG179" i="6"/>
  <c r="BF179" i="6"/>
  <c r="T179" i="6"/>
  <c r="T178" i="6" s="1"/>
  <c r="R179" i="6"/>
  <c r="R178" i="6" s="1"/>
  <c r="P179" i="6"/>
  <c r="P178" i="6" s="1"/>
  <c r="BI174" i="6"/>
  <c r="BH174" i="6"/>
  <c r="BG174" i="6"/>
  <c r="BF174" i="6"/>
  <c r="T174" i="6"/>
  <c r="T173" i="6"/>
  <c r="R174" i="6"/>
  <c r="R173" i="6"/>
  <c r="P174" i="6"/>
  <c r="P173" i="6"/>
  <c r="BI170" i="6"/>
  <c r="BH170" i="6"/>
  <c r="BG170" i="6"/>
  <c r="BF170" i="6"/>
  <c r="T170" i="6"/>
  <c r="R170" i="6"/>
  <c r="P170" i="6"/>
  <c r="BI166" i="6"/>
  <c r="BH166" i="6"/>
  <c r="BG166" i="6"/>
  <c r="BF166" i="6"/>
  <c r="T166" i="6"/>
  <c r="R166" i="6"/>
  <c r="P166" i="6"/>
  <c r="BI161" i="6"/>
  <c r="BH161" i="6"/>
  <c r="BG161" i="6"/>
  <c r="BF161" i="6"/>
  <c r="T161" i="6"/>
  <c r="T160" i="6"/>
  <c r="R161" i="6"/>
  <c r="R160" i="6"/>
  <c r="P161" i="6"/>
  <c r="P160" i="6"/>
  <c r="BI157" i="6"/>
  <c r="BH157" i="6"/>
  <c r="BG157" i="6"/>
  <c r="BF157" i="6"/>
  <c r="T157" i="6"/>
  <c r="R157" i="6"/>
  <c r="P157" i="6"/>
  <c r="BI154" i="6"/>
  <c r="BH154" i="6"/>
  <c r="BG154" i="6"/>
  <c r="BF154" i="6"/>
  <c r="T154" i="6"/>
  <c r="R154" i="6"/>
  <c r="P154" i="6"/>
  <c r="BI151" i="6"/>
  <c r="BH151" i="6"/>
  <c r="BG151" i="6"/>
  <c r="BF151" i="6"/>
  <c r="T151" i="6"/>
  <c r="R151" i="6"/>
  <c r="P151" i="6"/>
  <c r="BI147" i="6"/>
  <c r="BH147" i="6"/>
  <c r="BG147" i="6"/>
  <c r="BF147" i="6"/>
  <c r="T147" i="6"/>
  <c r="R147" i="6"/>
  <c r="P147" i="6"/>
  <c r="BI144" i="6"/>
  <c r="BH144" i="6"/>
  <c r="BG144" i="6"/>
  <c r="BF144" i="6"/>
  <c r="T144" i="6"/>
  <c r="R144" i="6"/>
  <c r="P144" i="6"/>
  <c r="BI141" i="6"/>
  <c r="BH141" i="6"/>
  <c r="BG141" i="6"/>
  <c r="BF141" i="6"/>
  <c r="T141" i="6"/>
  <c r="R141" i="6"/>
  <c r="P141" i="6"/>
  <c r="BI138" i="6"/>
  <c r="BH138" i="6"/>
  <c r="BG138" i="6"/>
  <c r="BF138" i="6"/>
  <c r="T138" i="6"/>
  <c r="R138" i="6"/>
  <c r="P138" i="6"/>
  <c r="BI135" i="6"/>
  <c r="BH135" i="6"/>
  <c r="BG135" i="6"/>
  <c r="BF135" i="6"/>
  <c r="T135" i="6"/>
  <c r="R135" i="6"/>
  <c r="P135" i="6"/>
  <c r="BI132" i="6"/>
  <c r="BH132" i="6"/>
  <c r="BG132" i="6"/>
  <c r="BF132" i="6"/>
  <c r="T132" i="6"/>
  <c r="R132" i="6"/>
  <c r="P132" i="6"/>
  <c r="BI129" i="6"/>
  <c r="BH129" i="6"/>
  <c r="BG129" i="6"/>
  <c r="BF129" i="6"/>
  <c r="T129" i="6"/>
  <c r="R129" i="6"/>
  <c r="P129" i="6"/>
  <c r="BI125" i="6"/>
  <c r="BH125" i="6"/>
  <c r="BG125" i="6"/>
  <c r="BF125" i="6"/>
  <c r="T125" i="6"/>
  <c r="R125" i="6"/>
  <c r="P125" i="6"/>
  <c r="J119" i="6"/>
  <c r="J118" i="6"/>
  <c r="F118" i="6"/>
  <c r="F116" i="6"/>
  <c r="E114" i="6"/>
  <c r="J92" i="6"/>
  <c r="J91" i="6"/>
  <c r="F91" i="6"/>
  <c r="F89" i="6"/>
  <c r="E87" i="6"/>
  <c r="J18" i="6"/>
  <c r="E18" i="6"/>
  <c r="F92" i="6"/>
  <c r="J17" i="6"/>
  <c r="J12" i="6"/>
  <c r="J116" i="6" s="1"/>
  <c r="E7" i="6"/>
  <c r="E112" i="6" s="1"/>
  <c r="J37" i="5"/>
  <c r="J36" i="5"/>
  <c r="AY98" i="1" s="1"/>
  <c r="J35" i="5"/>
  <c r="AX98" i="1"/>
  <c r="BI221" i="5"/>
  <c r="BH221" i="5"/>
  <c r="BG221" i="5"/>
  <c r="BF221" i="5"/>
  <c r="T221" i="5"/>
  <c r="T220" i="5"/>
  <c r="R221" i="5"/>
  <c r="R220" i="5"/>
  <c r="P221" i="5"/>
  <c r="P220" i="5" s="1"/>
  <c r="BI217" i="5"/>
  <c r="BH217" i="5"/>
  <c r="BG217" i="5"/>
  <c r="BF217" i="5"/>
  <c r="T217" i="5"/>
  <c r="R217" i="5"/>
  <c r="P217" i="5"/>
  <c r="BI212" i="5"/>
  <c r="BH212" i="5"/>
  <c r="BG212" i="5"/>
  <c r="BF212" i="5"/>
  <c r="T212" i="5"/>
  <c r="R212" i="5"/>
  <c r="P212" i="5"/>
  <c r="BI208" i="5"/>
  <c r="BH208" i="5"/>
  <c r="BG208" i="5"/>
  <c r="BF208" i="5"/>
  <c r="T208" i="5"/>
  <c r="R208" i="5"/>
  <c r="P208" i="5"/>
  <c r="BI203" i="5"/>
  <c r="BH203" i="5"/>
  <c r="BG203" i="5"/>
  <c r="BF203" i="5"/>
  <c r="T203" i="5"/>
  <c r="T202" i="5"/>
  <c r="R203" i="5"/>
  <c r="R202" i="5"/>
  <c r="P203" i="5"/>
  <c r="P202" i="5"/>
  <c r="BI197" i="5"/>
  <c r="BH197" i="5"/>
  <c r="BG197" i="5"/>
  <c r="BF197" i="5"/>
  <c r="T197" i="5"/>
  <c r="R197" i="5"/>
  <c r="P197" i="5"/>
  <c r="BI192" i="5"/>
  <c r="BH192" i="5"/>
  <c r="BG192" i="5"/>
  <c r="BF192" i="5"/>
  <c r="T192" i="5"/>
  <c r="R192" i="5"/>
  <c r="P192" i="5"/>
  <c r="BI187" i="5"/>
  <c r="BH187" i="5"/>
  <c r="BG187" i="5"/>
  <c r="BF187" i="5"/>
  <c r="T187" i="5"/>
  <c r="R187" i="5"/>
  <c r="P187" i="5"/>
  <c r="BI182" i="5"/>
  <c r="BH182" i="5"/>
  <c r="BG182" i="5"/>
  <c r="BF182" i="5"/>
  <c r="T182" i="5"/>
  <c r="R182" i="5"/>
  <c r="P182" i="5"/>
  <c r="BI176" i="5"/>
  <c r="BH176" i="5"/>
  <c r="BG176" i="5"/>
  <c r="BF176" i="5"/>
  <c r="T176" i="5"/>
  <c r="R176" i="5"/>
  <c r="P176" i="5"/>
  <c r="BI171" i="5"/>
  <c r="BH171" i="5"/>
  <c r="BG171" i="5"/>
  <c r="BF171" i="5"/>
  <c r="T171" i="5"/>
  <c r="R171" i="5"/>
  <c r="P171" i="5"/>
  <c r="BI165" i="5"/>
  <c r="BH165" i="5"/>
  <c r="BG165" i="5"/>
  <c r="BF165" i="5"/>
  <c r="T165" i="5"/>
  <c r="R165" i="5"/>
  <c r="P165" i="5"/>
  <c r="BI162" i="5"/>
  <c r="BH162" i="5"/>
  <c r="BG162" i="5"/>
  <c r="BF162" i="5"/>
  <c r="T162" i="5"/>
  <c r="R162" i="5"/>
  <c r="P162" i="5"/>
  <c r="BI157" i="5"/>
  <c r="BH157" i="5"/>
  <c r="BG157" i="5"/>
  <c r="BF157" i="5"/>
  <c r="T157" i="5"/>
  <c r="R157" i="5"/>
  <c r="P157" i="5"/>
  <c r="BI152" i="5"/>
  <c r="BH152" i="5"/>
  <c r="BG152" i="5"/>
  <c r="BF152" i="5"/>
  <c r="T152" i="5"/>
  <c r="R152" i="5"/>
  <c r="P152" i="5"/>
  <c r="BI146" i="5"/>
  <c r="BH146" i="5"/>
  <c r="BG146" i="5"/>
  <c r="BF146" i="5"/>
  <c r="T146" i="5"/>
  <c r="R146" i="5"/>
  <c r="P146" i="5"/>
  <c r="BI140" i="5"/>
  <c r="BH140" i="5"/>
  <c r="BG140" i="5"/>
  <c r="BF140" i="5"/>
  <c r="T140" i="5"/>
  <c r="R140" i="5"/>
  <c r="P140" i="5"/>
  <c r="BI135" i="5"/>
  <c r="BH135" i="5"/>
  <c r="BG135" i="5"/>
  <c r="BF135" i="5"/>
  <c r="T135" i="5"/>
  <c r="R135" i="5"/>
  <c r="P135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5" i="5"/>
  <c r="BH125" i="5"/>
  <c r="BG125" i="5"/>
  <c r="BF125" i="5"/>
  <c r="T125" i="5"/>
  <c r="R125" i="5"/>
  <c r="P125" i="5"/>
  <c r="J119" i="5"/>
  <c r="J118" i="5"/>
  <c r="F118" i="5"/>
  <c r="F116" i="5"/>
  <c r="E114" i="5"/>
  <c r="J92" i="5"/>
  <c r="J91" i="5"/>
  <c r="F91" i="5"/>
  <c r="F89" i="5"/>
  <c r="E87" i="5"/>
  <c r="J18" i="5"/>
  <c r="E18" i="5"/>
  <c r="F119" i="5" s="1"/>
  <c r="J17" i="5"/>
  <c r="J12" i="5"/>
  <c r="J89" i="5"/>
  <c r="E7" i="5"/>
  <c r="E85" i="5"/>
  <c r="J37" i="4"/>
  <c r="J36" i="4"/>
  <c r="AY97" i="1"/>
  <c r="J35" i="4"/>
  <c r="AX97" i="1"/>
  <c r="BI154" i="4"/>
  <c r="BH154" i="4"/>
  <c r="BG154" i="4"/>
  <c r="BF154" i="4"/>
  <c r="T154" i="4"/>
  <c r="T153" i="4" s="1"/>
  <c r="R154" i="4"/>
  <c r="R153" i="4"/>
  <c r="P154" i="4"/>
  <c r="P153" i="4"/>
  <c r="BI150" i="4"/>
  <c r="BH150" i="4"/>
  <c r="BG150" i="4"/>
  <c r="BF150" i="4"/>
  <c r="T150" i="4"/>
  <c r="R150" i="4"/>
  <c r="P150" i="4"/>
  <c r="BI147" i="4"/>
  <c r="BH147" i="4"/>
  <c r="BG147" i="4"/>
  <c r="BF147" i="4"/>
  <c r="T147" i="4"/>
  <c r="R147" i="4"/>
  <c r="P147" i="4"/>
  <c r="BI143" i="4"/>
  <c r="BH143" i="4"/>
  <c r="BG143" i="4"/>
  <c r="BF143" i="4"/>
  <c r="T143" i="4"/>
  <c r="R143" i="4"/>
  <c r="P143" i="4"/>
  <c r="BI140" i="4"/>
  <c r="BH140" i="4"/>
  <c r="BG140" i="4"/>
  <c r="BF140" i="4"/>
  <c r="T140" i="4"/>
  <c r="R140" i="4"/>
  <c r="P140" i="4"/>
  <c r="BI137" i="4"/>
  <c r="BH137" i="4"/>
  <c r="BG137" i="4"/>
  <c r="BF137" i="4"/>
  <c r="T137" i="4"/>
  <c r="R137" i="4"/>
  <c r="P137" i="4"/>
  <c r="BI134" i="4"/>
  <c r="BH134" i="4"/>
  <c r="BG134" i="4"/>
  <c r="BF134" i="4"/>
  <c r="T134" i="4"/>
  <c r="R134" i="4"/>
  <c r="P134" i="4"/>
  <c r="BI131" i="4"/>
  <c r="BH131" i="4"/>
  <c r="BG131" i="4"/>
  <c r="BF131" i="4"/>
  <c r="T131" i="4"/>
  <c r="R131" i="4"/>
  <c r="P131" i="4"/>
  <c r="BI127" i="4"/>
  <c r="BH127" i="4"/>
  <c r="BG127" i="4"/>
  <c r="BF127" i="4"/>
  <c r="T127" i="4"/>
  <c r="R127" i="4"/>
  <c r="P127" i="4"/>
  <c r="BI124" i="4"/>
  <c r="BH124" i="4"/>
  <c r="BG124" i="4"/>
  <c r="BF124" i="4"/>
  <c r="T124" i="4"/>
  <c r="R124" i="4"/>
  <c r="P124" i="4"/>
  <c r="J118" i="4"/>
  <c r="J117" i="4"/>
  <c r="F117" i="4"/>
  <c r="F115" i="4"/>
  <c r="E113" i="4"/>
  <c r="J92" i="4"/>
  <c r="J91" i="4"/>
  <c r="F91" i="4"/>
  <c r="F89" i="4"/>
  <c r="E87" i="4"/>
  <c r="J18" i="4"/>
  <c r="E18" i="4"/>
  <c r="F92" i="4" s="1"/>
  <c r="J17" i="4"/>
  <c r="J12" i="4"/>
  <c r="J89" i="4"/>
  <c r="E7" i="4"/>
  <c r="E85" i="4"/>
  <c r="J37" i="3"/>
  <c r="J36" i="3"/>
  <c r="AY96" i="1"/>
  <c r="J35" i="3"/>
  <c r="AX96" i="1"/>
  <c r="BI137" i="3"/>
  <c r="BH137" i="3"/>
  <c r="BG137" i="3"/>
  <c r="BF137" i="3"/>
  <c r="T137" i="3"/>
  <c r="T136" i="3" s="1"/>
  <c r="R137" i="3"/>
  <c r="R136" i="3"/>
  <c r="P137" i="3"/>
  <c r="P136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R130" i="3"/>
  <c r="P130" i="3"/>
  <c r="BI126" i="3"/>
  <c r="BH126" i="3"/>
  <c r="BG126" i="3"/>
  <c r="BF126" i="3"/>
  <c r="T126" i="3"/>
  <c r="R126" i="3"/>
  <c r="P126" i="3"/>
  <c r="BI123" i="3"/>
  <c r="BH123" i="3"/>
  <c r="BG123" i="3"/>
  <c r="BF123" i="3"/>
  <c r="T123" i="3"/>
  <c r="R123" i="3"/>
  <c r="P123" i="3"/>
  <c r="J117" i="3"/>
  <c r="J116" i="3"/>
  <c r="F116" i="3"/>
  <c r="F114" i="3"/>
  <c r="E112" i="3"/>
  <c r="J92" i="3"/>
  <c r="J91" i="3"/>
  <c r="F91" i="3"/>
  <c r="F89" i="3"/>
  <c r="E87" i="3"/>
  <c r="J18" i="3"/>
  <c r="E18" i="3"/>
  <c r="F117" i="3" s="1"/>
  <c r="J17" i="3"/>
  <c r="J12" i="3"/>
  <c r="J114" i="3" s="1"/>
  <c r="E7" i="3"/>
  <c r="E110" i="3"/>
  <c r="J37" i="2"/>
  <c r="J36" i="2"/>
  <c r="AY95" i="1" s="1"/>
  <c r="J35" i="2"/>
  <c r="AX95" i="1" s="1"/>
  <c r="BI236" i="2"/>
  <c r="BH236" i="2"/>
  <c r="BG236" i="2"/>
  <c r="BF236" i="2"/>
  <c r="T236" i="2"/>
  <c r="T235" i="2"/>
  <c r="R236" i="2"/>
  <c r="R235" i="2"/>
  <c r="P236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T228" i="2" s="1"/>
  <c r="R229" i="2"/>
  <c r="R228" i="2" s="1"/>
  <c r="P229" i="2"/>
  <c r="P228" i="2" s="1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2" i="2"/>
  <c r="BH212" i="2"/>
  <c r="BG212" i="2"/>
  <c r="BF212" i="2"/>
  <c r="T212" i="2"/>
  <c r="R212" i="2"/>
  <c r="P212" i="2"/>
  <c r="BI208" i="2"/>
  <c r="BH208" i="2"/>
  <c r="BG208" i="2"/>
  <c r="BF208" i="2"/>
  <c r="T208" i="2"/>
  <c r="R208" i="2"/>
  <c r="P208" i="2"/>
  <c r="BI204" i="2"/>
  <c r="BH204" i="2"/>
  <c r="BG204" i="2"/>
  <c r="BF204" i="2"/>
  <c r="T204" i="2"/>
  <c r="R204" i="2"/>
  <c r="P204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J121" i="2"/>
  <c r="J120" i="2"/>
  <c r="F120" i="2"/>
  <c r="F118" i="2"/>
  <c r="E116" i="2"/>
  <c r="J92" i="2"/>
  <c r="J91" i="2"/>
  <c r="F91" i="2"/>
  <c r="F89" i="2"/>
  <c r="E87" i="2"/>
  <c r="J18" i="2"/>
  <c r="E18" i="2"/>
  <c r="F121" i="2" s="1"/>
  <c r="J17" i="2"/>
  <c r="J12" i="2"/>
  <c r="J118" i="2" s="1"/>
  <c r="E7" i="2"/>
  <c r="E85" i="2"/>
  <c r="L90" i="1"/>
  <c r="AM90" i="1"/>
  <c r="AM89" i="1"/>
  <c r="L89" i="1"/>
  <c r="AM87" i="1"/>
  <c r="L87" i="1"/>
  <c r="L85" i="1"/>
  <c r="L84" i="1"/>
  <c r="J236" i="2"/>
  <c r="BK232" i="2"/>
  <c r="BK212" i="2"/>
  <c r="BK191" i="2"/>
  <c r="BK173" i="2"/>
  <c r="BK154" i="2"/>
  <c r="J139" i="2"/>
  <c r="J130" i="2"/>
  <c r="BK216" i="2"/>
  <c r="J197" i="2"/>
  <c r="J185" i="2"/>
  <c r="BK176" i="2"/>
  <c r="J166" i="2"/>
  <c r="J154" i="2"/>
  <c r="J142" i="2"/>
  <c r="BK130" i="2"/>
  <c r="J233" i="2"/>
  <c r="BK222" i="2"/>
  <c r="BK208" i="2"/>
  <c r="J194" i="2"/>
  <c r="BK179" i="2"/>
  <c r="J169" i="2"/>
  <c r="BK151" i="2"/>
  <c r="J136" i="2"/>
  <c r="J133" i="3"/>
  <c r="J126" i="3"/>
  <c r="BK123" i="3"/>
  <c r="BK150" i="4"/>
  <c r="BK127" i="4"/>
  <c r="BK143" i="4"/>
  <c r="J140" i="4"/>
  <c r="J124" i="4"/>
  <c r="BK131" i="4"/>
  <c r="BK176" i="5"/>
  <c r="J217" i="5"/>
  <c r="J187" i="5"/>
  <c r="BK165" i="5"/>
  <c r="BK146" i="5"/>
  <c r="J165" i="5"/>
  <c r="J130" i="5"/>
  <c r="BK208" i="5"/>
  <c r="J176" i="5"/>
  <c r="BK130" i="5"/>
  <c r="J170" i="6"/>
  <c r="J147" i="6"/>
  <c r="J132" i="6"/>
  <c r="BK157" i="6"/>
  <c r="BK141" i="6"/>
  <c r="J125" i="6"/>
  <c r="BK121" i="7"/>
  <c r="J130" i="7"/>
  <c r="BK185" i="2"/>
  <c r="BK157" i="2"/>
  <c r="AS94" i="1"/>
  <c r="BK126" i="3"/>
  <c r="BK154" i="4"/>
  <c r="J137" i="4"/>
  <c r="BK137" i="4"/>
  <c r="J143" i="4"/>
  <c r="J221" i="5"/>
  <c r="BK162" i="5"/>
  <c r="J208" i="5"/>
  <c r="J162" i="5"/>
  <c r="BK135" i="5"/>
  <c r="BK187" i="5"/>
  <c r="J140" i="5"/>
  <c r="BK217" i="5"/>
  <c r="BK192" i="5"/>
  <c r="BK140" i="5"/>
  <c r="BK179" i="6"/>
  <c r="J151" i="6"/>
  <c r="BK135" i="6"/>
  <c r="J161" i="6"/>
  <c r="BK144" i="6"/>
  <c r="BK130" i="7"/>
  <c r="BK234" i="2"/>
  <c r="J225" i="2"/>
  <c r="J216" i="2"/>
  <c r="BK197" i="2"/>
  <c r="BK166" i="2"/>
  <c r="BK148" i="2"/>
  <c r="J133" i="2"/>
  <c r="J232" i="2"/>
  <c r="J212" i="2"/>
  <c r="BK200" i="2"/>
  <c r="J191" i="2"/>
  <c r="J179" i="2"/>
  <c r="J163" i="2"/>
  <c r="J151" i="2"/>
  <c r="BK145" i="2"/>
  <c r="BK136" i="2"/>
  <c r="J234" i="2"/>
  <c r="BK225" i="2"/>
  <c r="J200" i="2"/>
  <c r="BK188" i="2"/>
  <c r="J176" i="2"/>
  <c r="J160" i="2"/>
  <c r="BK133" i="2"/>
  <c r="J130" i="3"/>
  <c r="J123" i="3"/>
  <c r="J137" i="3"/>
  <c r="BK134" i="4"/>
  <c r="J150" i="4"/>
  <c r="J134" i="4"/>
  <c r="J154" i="4"/>
  <c r="J147" i="4"/>
  <c r="J197" i="5"/>
  <c r="J125" i="5"/>
  <c r="BK212" i="5"/>
  <c r="BK182" i="5"/>
  <c r="BK157" i="5"/>
  <c r="J203" i="5"/>
  <c r="BK152" i="5"/>
  <c r="BK128" i="5"/>
  <c r="J212" i="5"/>
  <c r="J182" i="5"/>
  <c r="J146" i="5"/>
  <c r="J174" i="6"/>
  <c r="J144" i="6"/>
  <c r="BK174" i="6"/>
  <c r="BK161" i="6"/>
  <c r="J154" i="6"/>
  <c r="J135" i="6"/>
  <c r="BK166" i="6"/>
  <c r="J138" i="6"/>
  <c r="J179" i="6"/>
  <c r="BK154" i="6"/>
  <c r="BK132" i="6"/>
  <c r="J124" i="7"/>
  <c r="J121" i="7"/>
  <c r="BK233" i="2"/>
  <c r="J229" i="2"/>
  <c r="J222" i="2"/>
  <c r="J208" i="2"/>
  <c r="J188" i="2"/>
  <c r="BK160" i="2"/>
  <c r="BK142" i="2"/>
  <c r="J127" i="2"/>
  <c r="BK219" i="2"/>
  <c r="BK204" i="2"/>
  <c r="BK194" i="2"/>
  <c r="BK182" i="2"/>
  <c r="BK169" i="2"/>
  <c r="J157" i="2"/>
  <c r="J148" i="2"/>
  <c r="BK139" i="2"/>
  <c r="BK236" i="2"/>
  <c r="BK229" i="2"/>
  <c r="J219" i="2"/>
  <c r="J204" i="2"/>
  <c r="J182" i="2"/>
  <c r="J173" i="2"/>
  <c r="BK163" i="2"/>
  <c r="J145" i="2"/>
  <c r="BK127" i="2"/>
  <c r="BK137" i="3"/>
  <c r="BK133" i="3"/>
  <c r="BK130" i="3"/>
  <c r="J131" i="4"/>
  <c r="BK147" i="4"/>
  <c r="BK124" i="4"/>
  <c r="J127" i="4"/>
  <c r="BK140" i="4"/>
  <c r="J192" i="5"/>
  <c r="BK221" i="5"/>
  <c r="BK203" i="5"/>
  <c r="J171" i="5"/>
  <c r="J152" i="5"/>
  <c r="BK171" i="5"/>
  <c r="J135" i="5"/>
  <c r="BK125" i="5"/>
  <c r="BK197" i="5"/>
  <c r="J157" i="5"/>
  <c r="J128" i="5"/>
  <c r="BK151" i="6"/>
  <c r="BK129" i="6"/>
  <c r="J166" i="6"/>
  <c r="J157" i="6"/>
  <c r="BK138" i="6"/>
  <c r="BK125" i="6"/>
  <c r="J141" i="6"/>
  <c r="BK170" i="6"/>
  <c r="BK147" i="6"/>
  <c r="J129" i="6"/>
  <c r="BK127" i="7"/>
  <c r="BK124" i="7"/>
  <c r="J127" i="7"/>
  <c r="R126" i="2" l="1"/>
  <c r="T172" i="2"/>
  <c r="R203" i="2"/>
  <c r="P231" i="2"/>
  <c r="P230" i="2" s="1"/>
  <c r="T122" i="3"/>
  <c r="R129" i="3"/>
  <c r="T123" i="4"/>
  <c r="P130" i="4"/>
  <c r="R146" i="4"/>
  <c r="P124" i="5"/>
  <c r="BK181" i="5"/>
  <c r="J181" i="5" s="1"/>
  <c r="J99" i="5" s="1"/>
  <c r="T207" i="5"/>
  <c r="BK124" i="6"/>
  <c r="J124" i="6" s="1"/>
  <c r="J98" i="6" s="1"/>
  <c r="BK165" i="6"/>
  <c r="J165" i="6"/>
  <c r="J100" i="6"/>
  <c r="BK120" i="7"/>
  <c r="BK119" i="7" s="1"/>
  <c r="J119" i="7" s="1"/>
  <c r="J97" i="7" s="1"/>
  <c r="T126" i="2"/>
  <c r="T125" i="2"/>
  <c r="P172" i="2"/>
  <c r="T203" i="2"/>
  <c r="T231" i="2"/>
  <c r="T230" i="2" s="1"/>
  <c r="R122" i="3"/>
  <c r="R121" i="3"/>
  <c r="R120" i="3"/>
  <c r="T129" i="3"/>
  <c r="P123" i="4"/>
  <c r="T130" i="4"/>
  <c r="T146" i="4"/>
  <c r="BK124" i="5"/>
  <c r="R181" i="5"/>
  <c r="P207" i="5"/>
  <c r="R124" i="6"/>
  <c r="P165" i="6"/>
  <c r="P120" i="7"/>
  <c r="P119" i="7" s="1"/>
  <c r="P118" i="7" s="1"/>
  <c r="AU100" i="1" s="1"/>
  <c r="P126" i="2"/>
  <c r="P125" i="2" s="1"/>
  <c r="P124" i="2" s="1"/>
  <c r="AU95" i="1" s="1"/>
  <c r="R172" i="2"/>
  <c r="P203" i="2"/>
  <c r="BK231" i="2"/>
  <c r="J231" i="2"/>
  <c r="J103" i="2" s="1"/>
  <c r="P122" i="3"/>
  <c r="P129" i="3"/>
  <c r="R123" i="4"/>
  <c r="R130" i="4"/>
  <c r="BK146" i="4"/>
  <c r="J146" i="4" s="1"/>
  <c r="J100" i="4" s="1"/>
  <c r="T124" i="5"/>
  <c r="T123" i="5" s="1"/>
  <c r="T122" i="5" s="1"/>
  <c r="T181" i="5"/>
  <c r="R207" i="5"/>
  <c r="T124" i="6"/>
  <c r="R165" i="6"/>
  <c r="R120" i="7"/>
  <c r="R119" i="7"/>
  <c r="R118" i="7" s="1"/>
  <c r="BK126" i="2"/>
  <c r="BK172" i="2"/>
  <c r="J172" i="2" s="1"/>
  <c r="J99" i="2" s="1"/>
  <c r="BK203" i="2"/>
  <c r="J203" i="2"/>
  <c r="J100" i="2" s="1"/>
  <c r="R231" i="2"/>
  <c r="R230" i="2" s="1"/>
  <c r="BK122" i="3"/>
  <c r="J122" i="3"/>
  <c r="J98" i="3" s="1"/>
  <c r="BK129" i="3"/>
  <c r="J129" i="3"/>
  <c r="J99" i="3" s="1"/>
  <c r="BK123" i="4"/>
  <c r="J123" i="4"/>
  <c r="J98" i="4"/>
  <c r="BK130" i="4"/>
  <c r="J130" i="4"/>
  <c r="J99" i="4" s="1"/>
  <c r="P146" i="4"/>
  <c r="R124" i="5"/>
  <c r="R123" i="5" s="1"/>
  <c r="R122" i="5" s="1"/>
  <c r="P181" i="5"/>
  <c r="BK207" i="5"/>
  <c r="J207" i="5" s="1"/>
  <c r="J101" i="5" s="1"/>
  <c r="P124" i="6"/>
  <c r="P123" i="6" s="1"/>
  <c r="P122" i="6" s="1"/>
  <c r="AU99" i="1" s="1"/>
  <c r="T165" i="6"/>
  <c r="T120" i="7"/>
  <c r="T119" i="7" s="1"/>
  <c r="T118" i="7" s="1"/>
  <c r="BK202" i="5"/>
  <c r="J202" i="5" s="1"/>
  <c r="J100" i="5" s="1"/>
  <c r="BK160" i="6"/>
  <c r="J160" i="6"/>
  <c r="J99" i="6" s="1"/>
  <c r="BK173" i="6"/>
  <c r="J173" i="6" s="1"/>
  <c r="J101" i="6" s="1"/>
  <c r="BK220" i="5"/>
  <c r="J220" i="5" s="1"/>
  <c r="J102" i="5" s="1"/>
  <c r="BK235" i="2"/>
  <c r="J235" i="2" s="1"/>
  <c r="J104" i="2" s="1"/>
  <c r="BK136" i="3"/>
  <c r="J136" i="3" s="1"/>
  <c r="J100" i="3" s="1"/>
  <c r="BK228" i="2"/>
  <c r="J228" i="2" s="1"/>
  <c r="J101" i="2" s="1"/>
  <c r="BK153" i="4"/>
  <c r="J153" i="4" s="1"/>
  <c r="J101" i="4" s="1"/>
  <c r="BK178" i="6"/>
  <c r="J178" i="6" s="1"/>
  <c r="J102" i="6" s="1"/>
  <c r="E85" i="7"/>
  <c r="BE121" i="7"/>
  <c r="J112" i="7"/>
  <c r="BE127" i="7"/>
  <c r="F115" i="7"/>
  <c r="BE124" i="7"/>
  <c r="BE130" i="7"/>
  <c r="J124" i="5"/>
  <c r="J98" i="5" s="1"/>
  <c r="E85" i="6"/>
  <c r="BE135" i="6"/>
  <c r="BE151" i="6"/>
  <c r="BE174" i="6"/>
  <c r="BE154" i="6"/>
  <c r="J89" i="6"/>
  <c r="F119" i="6"/>
  <c r="BE129" i="6"/>
  <c r="BE132" i="6"/>
  <c r="BE141" i="6"/>
  <c r="BE144" i="6"/>
  <c r="BE147" i="6"/>
  <c r="BE161" i="6"/>
  <c r="BE170" i="6"/>
  <c r="BE125" i="6"/>
  <c r="BE138" i="6"/>
  <c r="BE157" i="6"/>
  <c r="BE166" i="6"/>
  <c r="BE179" i="6"/>
  <c r="F92" i="5"/>
  <c r="J116" i="5"/>
  <c r="BE171" i="5"/>
  <c r="E112" i="5"/>
  <c r="BE130" i="5"/>
  <c r="BE157" i="5"/>
  <c r="BE162" i="5"/>
  <c r="BE176" i="5"/>
  <c r="BE187" i="5"/>
  <c r="BE197" i="5"/>
  <c r="BE203" i="5"/>
  <c r="BE208" i="5"/>
  <c r="BE212" i="5"/>
  <c r="BE221" i="5"/>
  <c r="BE125" i="5"/>
  <c r="BE135" i="5"/>
  <c r="BE192" i="5"/>
  <c r="BE128" i="5"/>
  <c r="BE140" i="5"/>
  <c r="BE146" i="5"/>
  <c r="BE152" i="5"/>
  <c r="BE165" i="5"/>
  <c r="BE182" i="5"/>
  <c r="BE217" i="5"/>
  <c r="E111" i="4"/>
  <c r="F118" i="4"/>
  <c r="BE124" i="4"/>
  <c r="BE127" i="4"/>
  <c r="BE134" i="4"/>
  <c r="BE147" i="4"/>
  <c r="BE154" i="4"/>
  <c r="BE131" i="4"/>
  <c r="BE140" i="4"/>
  <c r="BE150" i="4"/>
  <c r="J115" i="4"/>
  <c r="BE137" i="4"/>
  <c r="BE143" i="4"/>
  <c r="BK230" i="2"/>
  <c r="J230" i="2"/>
  <c r="J102" i="2" s="1"/>
  <c r="F92" i="3"/>
  <c r="BE123" i="3"/>
  <c r="J126" i="2"/>
  <c r="J98" i="2" s="1"/>
  <c r="E85" i="3"/>
  <c r="BE126" i="3"/>
  <c r="BE130" i="3"/>
  <c r="BE137" i="3"/>
  <c r="BE133" i="3"/>
  <c r="J89" i="3"/>
  <c r="E114" i="2"/>
  <c r="BE136" i="2"/>
  <c r="F92" i="2"/>
  <c r="BE127" i="2"/>
  <c r="BE130" i="2"/>
  <c r="BE148" i="2"/>
  <c r="BE160" i="2"/>
  <c r="BE182" i="2"/>
  <c r="BE185" i="2"/>
  <c r="BE191" i="2"/>
  <c r="BE194" i="2"/>
  <c r="BE204" i="2"/>
  <c r="BE208" i="2"/>
  <c r="BE212" i="2"/>
  <c r="BE219" i="2"/>
  <c r="BE234" i="2"/>
  <c r="BE236" i="2"/>
  <c r="J89" i="2"/>
  <c r="BE133" i="2"/>
  <c r="BE154" i="2"/>
  <c r="BE166" i="2"/>
  <c r="BE169" i="2"/>
  <c r="BE173" i="2"/>
  <c r="BE179" i="2"/>
  <c r="BE197" i="2"/>
  <c r="BE216" i="2"/>
  <c r="BE222" i="2"/>
  <c r="BE225" i="2"/>
  <c r="BE229" i="2"/>
  <c r="BE139" i="2"/>
  <c r="BE142" i="2"/>
  <c r="BE145" i="2"/>
  <c r="BE151" i="2"/>
  <c r="BE157" i="2"/>
  <c r="BE163" i="2"/>
  <c r="BE176" i="2"/>
  <c r="BE188" i="2"/>
  <c r="BE200" i="2"/>
  <c r="BE232" i="2"/>
  <c r="BE233" i="2"/>
  <c r="F36" i="2"/>
  <c r="BC95" i="1" s="1"/>
  <c r="J34" i="3"/>
  <c r="AW96" i="1"/>
  <c r="F35" i="3"/>
  <c r="BB96" i="1"/>
  <c r="F34" i="4"/>
  <c r="BA97" i="1"/>
  <c r="J34" i="5"/>
  <c r="AW98" i="1" s="1"/>
  <c r="F34" i="5"/>
  <c r="BA98" i="1" s="1"/>
  <c r="J34" i="6"/>
  <c r="AW99" i="1" s="1"/>
  <c r="F35" i="7"/>
  <c r="BB100" i="1" s="1"/>
  <c r="J34" i="2"/>
  <c r="AW95" i="1"/>
  <c r="F37" i="2"/>
  <c r="BD95" i="1"/>
  <c r="F35" i="4"/>
  <c r="BB97" i="1" s="1"/>
  <c r="F35" i="5"/>
  <c r="BB98" i="1" s="1"/>
  <c r="F36" i="6"/>
  <c r="BC99" i="1" s="1"/>
  <c r="F34" i="7"/>
  <c r="BA100" i="1" s="1"/>
  <c r="J34" i="7"/>
  <c r="AW100" i="1" s="1"/>
  <c r="F34" i="2"/>
  <c r="BA95" i="1"/>
  <c r="F34" i="3"/>
  <c r="BA96" i="1" s="1"/>
  <c r="F36" i="3"/>
  <c r="BC96" i="1" s="1"/>
  <c r="F36" i="4"/>
  <c r="BC97" i="1" s="1"/>
  <c r="F37" i="5"/>
  <c r="BD98" i="1"/>
  <c r="F35" i="6"/>
  <c r="BB99" i="1"/>
  <c r="F34" i="6"/>
  <c r="BA99" i="1"/>
  <c r="F37" i="7"/>
  <c r="BD100" i="1" s="1"/>
  <c r="F35" i="2"/>
  <c r="BB95" i="1" s="1"/>
  <c r="F37" i="3"/>
  <c r="BD96" i="1" s="1"/>
  <c r="J34" i="4"/>
  <c r="AW97" i="1"/>
  <c r="F37" i="4"/>
  <c r="BD97" i="1"/>
  <c r="F36" i="5"/>
  <c r="BC98" i="1"/>
  <c r="F37" i="6"/>
  <c r="BD99" i="1" s="1"/>
  <c r="F36" i="7"/>
  <c r="BC100" i="1" s="1"/>
  <c r="BK125" i="2" l="1"/>
  <c r="J125" i="2" s="1"/>
  <c r="J97" i="2" s="1"/>
  <c r="R123" i="6"/>
  <c r="R122" i="6"/>
  <c r="P122" i="4"/>
  <c r="P121" i="4" s="1"/>
  <c r="AU97" i="1" s="1"/>
  <c r="P123" i="5"/>
  <c r="P122" i="5"/>
  <c r="AU98" i="1" s="1"/>
  <c r="T122" i="4"/>
  <c r="T121" i="4" s="1"/>
  <c r="T123" i="6"/>
  <c r="T122" i="6"/>
  <c r="P121" i="3"/>
  <c r="P120" i="3"/>
  <c r="AU96" i="1" s="1"/>
  <c r="BK123" i="5"/>
  <c r="J123" i="5"/>
  <c r="J97" i="5" s="1"/>
  <c r="T124" i="2"/>
  <c r="T121" i="3"/>
  <c r="T120" i="3" s="1"/>
  <c r="R122" i="4"/>
  <c r="R121" i="4" s="1"/>
  <c r="R125" i="2"/>
  <c r="R124" i="2"/>
  <c r="BK121" i="3"/>
  <c r="J121" i="3" s="1"/>
  <c r="J97" i="3" s="1"/>
  <c r="BK122" i="4"/>
  <c r="J122" i="4" s="1"/>
  <c r="J97" i="4" s="1"/>
  <c r="J120" i="7"/>
  <c r="J98" i="7" s="1"/>
  <c r="BK123" i="6"/>
  <c r="BK122" i="6" s="1"/>
  <c r="J122" i="6" s="1"/>
  <c r="J96" i="6" s="1"/>
  <c r="BK118" i="7"/>
  <c r="J118" i="7" s="1"/>
  <c r="J30" i="7" s="1"/>
  <c r="AG100" i="1" s="1"/>
  <c r="BK124" i="2"/>
  <c r="J124" i="2"/>
  <c r="J96" i="2" s="1"/>
  <c r="F33" i="3"/>
  <c r="AZ96" i="1"/>
  <c r="J33" i="3"/>
  <c r="AV96" i="1" s="1"/>
  <c r="AT96" i="1" s="1"/>
  <c r="J33" i="4"/>
  <c r="AV97" i="1"/>
  <c r="AT97" i="1"/>
  <c r="F33" i="5"/>
  <c r="AZ98" i="1" s="1"/>
  <c r="J33" i="7"/>
  <c r="AV100" i="1" s="1"/>
  <c r="AT100" i="1" s="1"/>
  <c r="J33" i="2"/>
  <c r="AV95" i="1"/>
  <c r="AT95" i="1" s="1"/>
  <c r="J33" i="5"/>
  <c r="AV98" i="1"/>
  <c r="AT98" i="1" s="1"/>
  <c r="BB94" i="1"/>
  <c r="W31" i="1"/>
  <c r="BC94" i="1"/>
  <c r="W32" i="1"/>
  <c r="F33" i="2"/>
  <c r="AZ95" i="1" s="1"/>
  <c r="F33" i="6"/>
  <c r="AZ99" i="1" s="1"/>
  <c r="BD94" i="1"/>
  <c r="W33" i="1" s="1"/>
  <c r="BA94" i="1"/>
  <c r="W30" i="1" s="1"/>
  <c r="F33" i="4"/>
  <c r="AZ97" i="1"/>
  <c r="J33" i="6"/>
  <c r="AV99" i="1"/>
  <c r="AT99" i="1"/>
  <c r="F33" i="7"/>
  <c r="AZ100" i="1" s="1"/>
  <c r="BK121" i="4" l="1"/>
  <c r="J121" i="4" s="1"/>
  <c r="J30" i="4" s="1"/>
  <c r="AG97" i="1" s="1"/>
  <c r="J96" i="7"/>
  <c r="BK120" i="3"/>
  <c r="J120" i="3"/>
  <c r="J123" i="6"/>
  <c r="J97" i="6"/>
  <c r="BK122" i="5"/>
  <c r="J122" i="5"/>
  <c r="J96" i="5"/>
  <c r="J39" i="7"/>
  <c r="AN100" i="1"/>
  <c r="AU94" i="1"/>
  <c r="AX94" i="1"/>
  <c r="AW94" i="1"/>
  <c r="AK30" i="1" s="1"/>
  <c r="J30" i="6"/>
  <c r="AG99" i="1"/>
  <c r="J30" i="3"/>
  <c r="AG96" i="1"/>
  <c r="AY94" i="1"/>
  <c r="AZ94" i="1"/>
  <c r="W29" i="1" s="1"/>
  <c r="J30" i="2"/>
  <c r="AG95" i="1"/>
  <c r="J39" i="6" l="1"/>
  <c r="J39" i="3"/>
  <c r="J39" i="4"/>
  <c r="J96" i="4"/>
  <c r="J96" i="3"/>
  <c r="J39" i="2"/>
  <c r="AN95" i="1"/>
  <c r="AN96" i="1"/>
  <c r="AN97" i="1"/>
  <c r="AN99" i="1"/>
  <c r="J30" i="5"/>
  <c r="AG98" i="1" s="1"/>
  <c r="AN98" i="1" s="1"/>
  <c r="AV94" i="1"/>
  <c r="AK29" i="1" s="1"/>
  <c r="J39" i="5" l="1"/>
  <c r="AG94" i="1"/>
  <c r="AK26" i="1"/>
  <c r="AT94" i="1"/>
  <c r="AN94" i="1"/>
  <c r="AK35" i="1" l="1"/>
</calcChain>
</file>

<file path=xl/sharedStrings.xml><?xml version="1.0" encoding="utf-8"?>
<sst xmlns="http://schemas.openxmlformats.org/spreadsheetml/2006/main" count="4358" uniqueCount="543">
  <si>
    <t>Export Komplet</t>
  </si>
  <si>
    <t/>
  </si>
  <si>
    <t>2.0</t>
  </si>
  <si>
    <t>False</t>
  </si>
  <si>
    <t>{ea09c5eb-8862-4740-9677-ba9728f8591c}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</si>
  <si>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</si>
  <si>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</si>
  <si>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</si>
  <si>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</si>
  <si>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</si>
  <si>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</si>
  <si>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</si>
  <si>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</si>
  <si>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</si>
  <si>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2024/47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</si>
  <si>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</si>
  <si>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</si>
  <si>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Lesní cesta Supí potok</t>
  </si>
  <si>
    <t>KSO:</t>
  </si>
  <si>
    <t>CC-CZ:</t>
  </si>
  <si>
    <t>Místo:</t>
  </si>
  <si>
    <t>Loket</t>
  </si>
  <si>
    <t>Datum:</t>
  </si>
  <si>
    <t>28. 5. 2025</t>
  </si>
  <si>
    <t>Zadavatel:</t>
  </si>
  <si>
    <t>IČ:</t>
  </si>
  <si>
    <t>25213342</t>
  </si>
  <si>
    <t>Loketské městské lesy, s.r.o.</t>
  </si>
  <si>
    <t>DIČ:</t>
  </si>
  <si>
    <t>CZ25213342</t>
  </si>
  <si>
    <t>Uchazeč:</t>
  </si>
  <si>
    <t>Vyplň údaj</t>
  </si>
  <si>
    <t>Projektant:</t>
  </si>
  <si>
    <t>86992261</t>
  </si>
  <si>
    <t>Ing. Jiří Ježek</t>
  </si>
  <si>
    <t>CZ7810233090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</si>
  <si>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</si>
  <si>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</si>
  <si>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</si>
  <si>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</si>
  <si>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</si>
  <si>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</si>
  <si>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</si>
  <si>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</si>
  <si>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</si>
  <si>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</si>
  <si>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</si>
  <si>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</si>
  <si>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</si>
  <si>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</si>
  <si>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</si>
  <si>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</si>
  <si>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</si>
  <si>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</si>
  <si>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</si>
  <si>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</si>
  <si>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</si>
  <si>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</si>
  <si>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</si>
  <si>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</si>
  <si>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</si>
  <si>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</si>
  <si>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</si>
  <si>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</si>
  <si>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</si>
  <si>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</si>
  <si>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</si>
  <si>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</si>
  <si>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</si>
  <si>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</si>
  <si>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</si>
  <si>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</si>
  <si>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</si>
  <si>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</si>
  <si>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</si>
  <si>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</si>
  <si>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</si>
  <si>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</si>
  <si>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</si>
  <si>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</si>
  <si>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</si>
  <si>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</si>
  <si>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</si>
  <si>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</si>
  <si>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003.12</t>
  </si>
  <si>
    <t>1L 4,0/30</t>
  </si>
  <si>
    <t>STA</t>
  </si>
  <si>
    <t>1</t>
  </si>
  <si>
    <t>{b47f421d-50de-4522-9e0d-9677a6ace846}</t>
  </si>
  <si>
    <t>2</t>
  </si>
  <si>
    <t>007.19</t>
  </si>
  <si>
    <t>Lesní sklad</t>
  </si>
  <si>
    <t>{1cf053ff-77da-4432-9673-1428adb91561}</t>
  </si>
  <si>
    <t>007.16</t>
  </si>
  <si>
    <t>Hospodářský sjezd</t>
  </si>
  <si>
    <t>{a18069d9-bd85-4d37-8289-d9ed1799c82c}</t>
  </si>
  <si>
    <t>007.06</t>
  </si>
  <si>
    <t>Trubní propustek DN 600</t>
  </si>
  <si>
    <t>{c156e375-777e-4061-bd8a-dec713dc2898}</t>
  </si>
  <si>
    <t>007.24</t>
  </si>
  <si>
    <t>Opěrná zeď</t>
  </si>
  <si>
    <t>{49723b53-ca76-4caa-b4bf-fea9c23edda5}</t>
  </si>
  <si>
    <t>007.27</t>
  </si>
  <si>
    <t>Svodnice vody</t>
  </si>
  <si>
    <t>{d80e680b-7c60-4316-a10d-8943a878a3ea}</t>
  </si>
  <si>
    <t>KRYCÍ LIST SOUPISU PRACÍ</t>
  </si>
  <si>
    <t>Objekt:</t>
  </si>
  <si>
    <t>003.12 - 1L 4,0/30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</si>
  <si>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</si>
  <si>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</si>
  <si>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</si>
  <si>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</si>
  <si>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</si>
  <si>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</si>
  <si>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</si>
  <si>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</si>
  <si>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</si>
  <si>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</si>
  <si>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</si>
  <si>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</si>
  <si>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</si>
  <si>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</si>
  <si>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</si>
  <si>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</si>
  <si>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</si>
  <si>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</si>
  <si>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</si>
  <si>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</si>
  <si>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</si>
  <si>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</si>
  <si>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</si>
  <si>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</si>
  <si>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</si>
  <si>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</si>
  <si>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</si>
  <si>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</si>
  <si>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</si>
  <si>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</si>
  <si>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</si>
  <si>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112251101</t>
  </si>
  <si>
    <t>Odstranění pařezů průměru přes 100 do 300 mm</t>
  </si>
  <si>
    <t>kus</t>
  </si>
  <si>
    <t>CS ÚRS 2025 01</t>
  </si>
  <si>
    <t>4</t>
  </si>
  <si>
    <t>620093434</t>
  </si>
  <si>
    <t>VV</t>
  </si>
  <si>
    <t>"z tab. č. 11"   10</t>
  </si>
  <si>
    <t>Součet</t>
  </si>
  <si>
    <t>112251102</t>
  </si>
  <si>
    <t>Odstranění pařezů průměru přes 300 do 500 mm</t>
  </si>
  <si>
    <t>-986743429</t>
  </si>
  <si>
    <t>"z tab. č. 11"   7</t>
  </si>
  <si>
    <t>3</t>
  </si>
  <si>
    <t>112251103</t>
  </si>
  <si>
    <t>Odstranění pařezů průměru přes 500 do 700 mm</t>
  </si>
  <si>
    <t>1724767266</t>
  </si>
  <si>
    <t>"z tab. č. 11"   3</t>
  </si>
  <si>
    <t>112251104</t>
  </si>
  <si>
    <t>Odstranění pařezů průměru přes 700 do 900 mm</t>
  </si>
  <si>
    <t>1396126410</t>
  </si>
  <si>
    <t>"z tab. č. 11"   1</t>
  </si>
  <si>
    <t>5</t>
  </si>
  <si>
    <t>113107164</t>
  </si>
  <si>
    <t>Odstranění podkladu z kameniva drceného tl přes 300 do 400 mm strojně pl přes 50 do 200 m2</t>
  </si>
  <si>
    <t>m2</t>
  </si>
  <si>
    <t>-1916385013</t>
  </si>
  <si>
    <t>"z Tab č. 1"   177,05</t>
  </si>
  <si>
    <t>6</t>
  </si>
  <si>
    <t>113107183</t>
  </si>
  <si>
    <t>Odstranění podkladu živičného tl přes 100 do 150 mm strojně pl přes 50 do 200 m2</t>
  </si>
  <si>
    <t>632312851</t>
  </si>
  <si>
    <t>7</t>
  </si>
  <si>
    <t>113108442</t>
  </si>
  <si>
    <t>Rozrytí krytu z kameniva bez zhutnění s živičným pojivem</t>
  </si>
  <si>
    <t>1094709274</t>
  </si>
  <si>
    <t>"z Tab č. 1"   174,12</t>
  </si>
  <si>
    <t>8</t>
  </si>
  <si>
    <t>121111201</t>
  </si>
  <si>
    <t>Odstranění lesní hrabanky</t>
  </si>
  <si>
    <t>-422200209</t>
  </si>
  <si>
    <t>"z Tab č. 2" 409,12</t>
  </si>
  <si>
    <t>9</t>
  </si>
  <si>
    <t>122351104</t>
  </si>
  <si>
    <t>Odkopávky a prokopávky nezapažené v hornině třídy těžitelnosti II skupiny 4 objem do 500 m3 strojně</t>
  </si>
  <si>
    <t>m3</t>
  </si>
  <si>
    <t>-2141789008</t>
  </si>
  <si>
    <t>"z Tab č. 2"   104,70</t>
  </si>
  <si>
    <t>10</t>
  </si>
  <si>
    <t>162201421</t>
  </si>
  <si>
    <t>Vodorovné přemístění pařezů do 1 km D přes 100 do 300 mm</t>
  </si>
  <si>
    <t>-1270561641</t>
  </si>
  <si>
    <t>11</t>
  </si>
  <si>
    <t>162201422</t>
  </si>
  <si>
    <t>Vodorovné přemístění pařezů do 1 km D přes 300 do 500 mm</t>
  </si>
  <si>
    <t>1149974590</t>
  </si>
  <si>
    <t>162201423</t>
  </si>
  <si>
    <t>Vodorovné přemístění pařezů do 1 km D přes 500 do 700 mm</t>
  </si>
  <si>
    <t>-423149119</t>
  </si>
  <si>
    <t>13</t>
  </si>
  <si>
    <t>162201424</t>
  </si>
  <si>
    <t>Vodorovné přemístění pařezů do 1 km D přes 700 do 900 mm</t>
  </si>
  <si>
    <t>148306290</t>
  </si>
  <si>
    <t>14</t>
  </si>
  <si>
    <t>181951114</t>
  </si>
  <si>
    <t>Úprava pláně v hornině třídy těžitelnosti II skupiny 4 a 5 se zhutněním strojně</t>
  </si>
  <si>
    <t>1444349532</t>
  </si>
  <si>
    <t>"z Tab.2"  265,94</t>
  </si>
  <si>
    <t>15</t>
  </si>
  <si>
    <t>182151111</t>
  </si>
  <si>
    <t>Svahování v zářezech v hornině třídy těžitelnosti I skupiny 1 až 3 strojně</t>
  </si>
  <si>
    <t>-1381599785</t>
  </si>
  <si>
    <t>"z Tab. č 2"   180,12</t>
  </si>
  <si>
    <t>Komunikace pozemní</t>
  </si>
  <si>
    <t>16</t>
  </si>
  <si>
    <t>564681111</t>
  </si>
  <si>
    <t>Podklad z kameniva hrubého drceného vel. 63-125 mm plochy přes 100 m2 tl 300 mm</t>
  </si>
  <si>
    <t>-1959985636</t>
  </si>
  <si>
    <t>"z Tab č. 1"   412,69+240,24</t>
  </si>
  <si>
    <t>17</t>
  </si>
  <si>
    <t>564831111</t>
  </si>
  <si>
    <t>Podklad ze štěrkodrtě ŠD plochy přes 100 m2 tl 100 mm</t>
  </si>
  <si>
    <t>-528165082</t>
  </si>
  <si>
    <t>"z Tab č. 1"   179,82</t>
  </si>
  <si>
    <t>18</t>
  </si>
  <si>
    <t>564851111</t>
  </si>
  <si>
    <t>Podklad ze štěrkodrtě ŠD plochy přes 100 m2 tl 150 mm</t>
  </si>
  <si>
    <t>-715682609</t>
  </si>
  <si>
    <t>"z Tab č. 1"   392,10+201,56</t>
  </si>
  <si>
    <t>19</t>
  </si>
  <si>
    <t>565161111</t>
  </si>
  <si>
    <t>Vyrovnání povrchu dosavadních podkladů obalovaným kamenivem ACP (OK) tl 80 mm</t>
  </si>
  <si>
    <t>-1334375767</t>
  </si>
  <si>
    <t>"z Tab č. 1"   141,14</t>
  </si>
  <si>
    <t>20</t>
  </si>
  <si>
    <t>565171111</t>
  </si>
  <si>
    <t>Vyrovnání povrchu dosavadních podkladů obalovaným kamenivem ACP (OK) tl 100 mm</t>
  </si>
  <si>
    <t>-203729730</t>
  </si>
  <si>
    <t>"z Tab č. 1"   2494,32</t>
  </si>
  <si>
    <t>566501111</t>
  </si>
  <si>
    <t>Úprava krytu z kameniva drceného pro nový kryt s doplněním kameniva drceného přes 0,08 do 0,10 m3/m2</t>
  </si>
  <si>
    <t>1038827023</t>
  </si>
  <si>
    <t>22</t>
  </si>
  <si>
    <t>569851111</t>
  </si>
  <si>
    <t>Zpevnění krajnic štěrkodrtí tl 150 mm</t>
  </si>
  <si>
    <t>946018870</t>
  </si>
  <si>
    <t>861,20*2*0,58</t>
  </si>
  <si>
    <t>23</t>
  </si>
  <si>
    <t>573111113</t>
  </si>
  <si>
    <t>Postřik živičný infiltrační s posypem z asfaltu množství 1,5 kg/m2</t>
  </si>
  <si>
    <t>-146886189</t>
  </si>
  <si>
    <t>"z Tab č. 1"   2715,23</t>
  </si>
  <si>
    <t>24</t>
  </si>
  <si>
    <t>573211112</t>
  </si>
  <si>
    <t>Postřik živičný spojovací z asfaltu v množství 0,70 kg/m2</t>
  </si>
  <si>
    <t>-1640325769</t>
  </si>
  <si>
    <t>"z Tab č. 1"   2635,46</t>
  </si>
  <si>
    <t>25</t>
  </si>
  <si>
    <t>577144121</t>
  </si>
  <si>
    <t>Asfaltový beton vrstva obrusná ACO 11+ (ABS) tř. I tl 50 mm š přes 3 m z nemodifikovaného asfaltu</t>
  </si>
  <si>
    <t>1393571195</t>
  </si>
  <si>
    <t>"z Tab č. 1"   2630,91</t>
  </si>
  <si>
    <t>Ostatní konstrukce a práce, bourání</t>
  </si>
  <si>
    <t>26</t>
  </si>
  <si>
    <t>919112233</t>
  </si>
  <si>
    <t>Řezání spár pro vytvoření komůrky š 20 mm hl 40 mm pro těsnící zálivku v živičném krytu</t>
  </si>
  <si>
    <t>m</t>
  </si>
  <si>
    <t>-969247926</t>
  </si>
  <si>
    <t>"úprava napojení vozovek v ZÚ"   3,0</t>
  </si>
  <si>
    <t>"úprava napojení vozovek v KÚ"   4,5</t>
  </si>
  <si>
    <t>27</t>
  </si>
  <si>
    <t>919122132</t>
  </si>
  <si>
    <t>Těsnění spár zálivkou za tepla pro komůrky š 20 mm hl 40 mm s těsnicím profilem</t>
  </si>
  <si>
    <t>1731991557</t>
  </si>
  <si>
    <t>28</t>
  </si>
  <si>
    <t>919735112</t>
  </si>
  <si>
    <t>Řezání stávajícího živičného krytu hl přes 50 do 100 mm</t>
  </si>
  <si>
    <t>-905588288</t>
  </si>
  <si>
    <t>29</t>
  </si>
  <si>
    <t>938902113</t>
  </si>
  <si>
    <t>Čištění příkopů komunikací příkopovým rypadlem objem nánosu přes 0,3 do 0,5 m3/m</t>
  </si>
  <si>
    <t>-1298017179</t>
  </si>
  <si>
    <t>"z Tab č.6"   535,4</t>
  </si>
  <si>
    <t>30</t>
  </si>
  <si>
    <t>938908411</t>
  </si>
  <si>
    <t>Čištění vozovek splachováním vodou</t>
  </si>
  <si>
    <t>331672490</t>
  </si>
  <si>
    <t>"z Tab č. 1"   2538,64</t>
  </si>
  <si>
    <t>31</t>
  </si>
  <si>
    <t>938909311</t>
  </si>
  <si>
    <t>Čištění vozovek metením strojně podkladu nebo krytu betonového nebo živičného</t>
  </si>
  <si>
    <t>1472536874</t>
  </si>
  <si>
    <t>32</t>
  </si>
  <si>
    <t>938909612</t>
  </si>
  <si>
    <t>Odstranění nánosu na krajnicích tl do 200 mm</t>
  </si>
  <si>
    <t>-870671003</t>
  </si>
  <si>
    <t>"z Tab č. 1"   843,23</t>
  </si>
  <si>
    <t>998</t>
  </si>
  <si>
    <t>Přesun hmot</t>
  </si>
  <si>
    <t>33</t>
  </si>
  <si>
    <t>998225111</t>
  </si>
  <si>
    <t>Přesun hmot pro pozemní komunikace s krytem z kamene, monolitickým betonovým nebo živičným</t>
  </si>
  <si>
    <t>t</t>
  </si>
  <si>
    <t>1318832069</t>
  </si>
  <si>
    <t>VRN</t>
  </si>
  <si>
    <t>Vedlejší rozpočtové náklady</t>
  </si>
  <si>
    <t>VRN1</t>
  </si>
  <si>
    <t>Průzkumné, geodetické a projektové práce</t>
  </si>
  <si>
    <t>34</t>
  </si>
  <si>
    <t>012103000</t>
  </si>
  <si>
    <t>Geodetické práce před výstavbou</t>
  </si>
  <si>
    <t>…</t>
  </si>
  <si>
    <t>1024</t>
  </si>
  <si>
    <t>1598588486</t>
  </si>
  <si>
    <t>35</t>
  </si>
  <si>
    <t>012303000</t>
  </si>
  <si>
    <t>Geodetické práce po výstavbě</t>
  </si>
  <si>
    <t>453034406</t>
  </si>
  <si>
    <t>36</t>
  </si>
  <si>
    <t>013254000</t>
  </si>
  <si>
    <t>Dokumentace skutečného provedení stavby</t>
  </si>
  <si>
    <t>1171650497</t>
  </si>
  <si>
    <t>VRN4</t>
  </si>
  <si>
    <t>Inženýrská činnost</t>
  </si>
  <si>
    <t>37</t>
  </si>
  <si>
    <t>043203000</t>
  </si>
  <si>
    <t>Měření, monitoring, rozbory</t>
  </si>
  <si>
    <t>1004994885</t>
  </si>
  <si>
    <t>P</t>
  </si>
  <si>
    <t>Poznámka k položce:_x000D_
Statické zátěžové zkoušky podkladních vrstev.</t>
  </si>
  <si>
    <t>007.19 - Lesní sklad</t>
  </si>
  <si>
    <t>1450678058</t>
  </si>
  <si>
    <t>"z Tab č. 10" 158</t>
  </si>
  <si>
    <t>-1586549830</t>
  </si>
  <si>
    <t>"z Tab č. 10"   689</t>
  </si>
  <si>
    <t>491949485</t>
  </si>
  <si>
    <t>"z Tab č. 10"   158</t>
  </si>
  <si>
    <t>-1059389251</t>
  </si>
  <si>
    <t>"z Tab č. 10"   531</t>
  </si>
  <si>
    <t>-1532772031</t>
  </si>
  <si>
    <t>007.16 - Hospodářský sjezd</t>
  </si>
  <si>
    <t>1212595548</t>
  </si>
  <si>
    <t>"z Tab.7" 63,56</t>
  </si>
  <si>
    <t>1516424655</t>
  </si>
  <si>
    <t>564681011R</t>
  </si>
  <si>
    <t>Podklad z kameniva hrubého drceného vel. 32-63 mm plochy do 100 m2 tl 300 mm</t>
  </si>
  <si>
    <t>1920225085</t>
  </si>
  <si>
    <t>-1841631412</t>
  </si>
  <si>
    <t>"z Tab.7" 62,61</t>
  </si>
  <si>
    <t>573111114</t>
  </si>
  <si>
    <t>Postřik živičný infiltrační s posypem z asfaltu množství 2 kg/m2</t>
  </si>
  <si>
    <t>642810659</t>
  </si>
  <si>
    <t>929530170</t>
  </si>
  <si>
    <t>1914706209</t>
  </si>
  <si>
    <t>448056252</t>
  </si>
  <si>
    <t>517981219</t>
  </si>
  <si>
    <t>645806530</t>
  </si>
  <si>
    <t>007.06 - Trubní propustek DN 600</t>
  </si>
  <si>
    <t xml:space="preserve">    4 - Vodorovné konstrukce</t>
  </si>
  <si>
    <t>125353101</t>
  </si>
  <si>
    <t>Vykopávky melioračních kanálů pro meliorace zemědělské v hornině třídy těžitelnosti II skupiny 4</t>
  </si>
  <si>
    <t>1861784732</t>
  </si>
  <si>
    <t>"z Tab č 15"   5,10</t>
  </si>
  <si>
    <t>131351100</t>
  </si>
  <si>
    <t>Hloubení jam nezapažených v hornině třídy těžitelnosti II skupiny 4 objem do 20 m3 strojně</t>
  </si>
  <si>
    <t>-1360749051</t>
  </si>
  <si>
    <t>"z Tab. č 14" 7,29</t>
  </si>
  <si>
    <t>132351101</t>
  </si>
  <si>
    <t>Hloubení rýh nezapažených š do 800 mm v hornině třídy těžitelnosti II skupiny 4 objem do 20 m3 strojně</t>
  </si>
  <si>
    <t>1445056312</t>
  </si>
  <si>
    <t>"z Tab. č 12" 0,22</t>
  </si>
  <si>
    <t>"z Tab. č 13" 0,22</t>
  </si>
  <si>
    <t>"z Tab. č 14" 0,22</t>
  </si>
  <si>
    <t>132351253</t>
  </si>
  <si>
    <t>Hloubení rýh nezapažených š do 2000 mm v hornině třídy těžitelnosti II skupiny 4 objem do 100 m3 strojně</t>
  </si>
  <si>
    <t>-15142713</t>
  </si>
  <si>
    <t>"z Tab. č 12"   27,34</t>
  </si>
  <si>
    <t>"z Tab. č 13"  25,13</t>
  </si>
  <si>
    <t>"z Tab. č 14"  19,94</t>
  </si>
  <si>
    <t>162251101</t>
  </si>
  <si>
    <t>Vodorovné přemístění do 20 m výkopku/sypaniny z horniny třídy těžitelnosti I skupiny 1 až 3</t>
  </si>
  <si>
    <t>1322466132</t>
  </si>
  <si>
    <t>"z Tab. č 12"  5,55</t>
  </si>
  <si>
    <t xml:space="preserve">"z Tab. č 13"  5,73 </t>
  </si>
  <si>
    <t>"z Tab. č 14"  7,07</t>
  </si>
  <si>
    <t>171251101</t>
  </si>
  <si>
    <t>Uložení sypaniny do násypů nezhutněných strojně</t>
  </si>
  <si>
    <t>110822589</t>
  </si>
  <si>
    <t>"z Tab. č 12"  6,97</t>
  </si>
  <si>
    <t>"z Tab. č 13"  7,15</t>
  </si>
  <si>
    <t>"z Tab. č 14"  8,49</t>
  </si>
  <si>
    <t>174151101</t>
  </si>
  <si>
    <t>Zásyp jam, šachet rýh nebo kolem objektů sypaninou se zhutněním</t>
  </si>
  <si>
    <t>1710774668</t>
  </si>
  <si>
    <t>"z Tab. č 12"  16,21</t>
  </si>
  <si>
    <t>"z Tab. č 13"  14,57</t>
  </si>
  <si>
    <t>"z Tab. č 14"  15,34</t>
  </si>
  <si>
    <t>175151101</t>
  </si>
  <si>
    <t>Obsypání potrubí strojně sypaninou bez prohození, uloženou do 3 m</t>
  </si>
  <si>
    <t>-323002993</t>
  </si>
  <si>
    <t>"z Tab. č 12"  4,38</t>
  </si>
  <si>
    <t>"z Tab. č 13"  3,62</t>
  </si>
  <si>
    <t>"z Tab. č 14"  3,62</t>
  </si>
  <si>
    <t>M</t>
  </si>
  <si>
    <t>58344197</t>
  </si>
  <si>
    <t>štěrkodrť frakce 0/63</t>
  </si>
  <si>
    <t>1442893672</t>
  </si>
  <si>
    <t>11,62*2,2</t>
  </si>
  <si>
    <t>-1642833239</t>
  </si>
  <si>
    <t>"z Tab. č 12"   4,80</t>
  </si>
  <si>
    <t>"z Tab. č 13"   4,80</t>
  </si>
  <si>
    <t>"z Tab. č 14"  4,80</t>
  </si>
  <si>
    <t>"z Tab č 15"   18,20</t>
  </si>
  <si>
    <t>274214111</t>
  </si>
  <si>
    <t>Základové pasy z lomového kamene objemu do 3 m3</t>
  </si>
  <si>
    <t>-636851701</t>
  </si>
  <si>
    <t>"z Tab. č 12"  0,54</t>
  </si>
  <si>
    <t>"z Tab. č 13"  0,54</t>
  </si>
  <si>
    <t>"z Tab. č 14"  0,54</t>
  </si>
  <si>
    <t>274315224</t>
  </si>
  <si>
    <t>Základové pasy z betonu prostého C 16/20</t>
  </si>
  <si>
    <t>-1517270129</t>
  </si>
  <si>
    <t>"z Tab. č 12"  4,86</t>
  </si>
  <si>
    <t>"z Tab. č 13"  4,86</t>
  </si>
  <si>
    <t>"z Tab. č 14"  5,35</t>
  </si>
  <si>
    <t>Vodorovné konstrukce</t>
  </si>
  <si>
    <t>451541111</t>
  </si>
  <si>
    <t>Lože pod potrubí otevřený výkop ze štěrkodrtě</t>
  </si>
  <si>
    <t>2020575041</t>
  </si>
  <si>
    <t>"z Tab. č 12"  0,44</t>
  </si>
  <si>
    <t>"z Tab. č 13"  0,36</t>
  </si>
  <si>
    <t>"z Tab. č 14"  0,36</t>
  </si>
  <si>
    <t>463212111</t>
  </si>
  <si>
    <t>Rovnanina z lomového kamene upraveného s vyklínováním spár úlomky kamene</t>
  </si>
  <si>
    <t>-1043055388</t>
  </si>
  <si>
    <t>"z Tab. č 12"  3,0</t>
  </si>
  <si>
    <t>"z Tab. č 13"  3,0</t>
  </si>
  <si>
    <t>"z Tab. č 14"  3,0</t>
  </si>
  <si>
    <t>463212191</t>
  </si>
  <si>
    <t>Příplatek za vypracováni líce rovnaniny</t>
  </si>
  <si>
    <t>-583890558</t>
  </si>
  <si>
    <t>"z Tab. č 12"  6,0</t>
  </si>
  <si>
    <t>"z Tab. č 13"  6,0</t>
  </si>
  <si>
    <t>"z Tab. č 14" 6,0</t>
  </si>
  <si>
    <t>465511512</t>
  </si>
  <si>
    <t>Dlažba z lomového kamene do malty s vyplněním spár maltou a vyspárováním pl do 20 m2 tl 250 mm</t>
  </si>
  <si>
    <t>-516051208</t>
  </si>
  <si>
    <t>"z Tab. č 12"  3,96</t>
  </si>
  <si>
    <t>"z Tab. č 13"  3,96</t>
  </si>
  <si>
    <t>"z Tab. č 14"  3,96</t>
  </si>
  <si>
    <t>566901232</t>
  </si>
  <si>
    <t>Vyspravení podkladu po překopech inženýrských sítí plochy přes 15 m2 štěrkodrtí tl. 150 mm</t>
  </si>
  <si>
    <t>1201628246</t>
  </si>
  <si>
    <t>"z Tab. č 12"  16,53</t>
  </si>
  <si>
    <t>"z Tab. č 13"  13,68</t>
  </si>
  <si>
    <t>"z Tab. č 14"  13,68</t>
  </si>
  <si>
    <t>919441221</t>
  </si>
  <si>
    <t>Čelo propustku z lomového kamene pro propustek z trub DN 600 až 800</t>
  </si>
  <si>
    <t>-792222350</t>
  </si>
  <si>
    <t>Poznámka k položce:_x000D_
Čelo bude vyzděno z přírodního místního kamene.</t>
  </si>
  <si>
    <t xml:space="preserve">"z Tab. č 4" 2+2+2  </t>
  </si>
  <si>
    <t>919521140</t>
  </si>
  <si>
    <t>Zřízení silničního propustku z trub betonových nebo ŽB DN 600</t>
  </si>
  <si>
    <t>-1510943550</t>
  </si>
  <si>
    <t>"z Tab. č 12" 7,0</t>
  </si>
  <si>
    <t>"z Tab. č 13" 6,0</t>
  </si>
  <si>
    <t>59222001</t>
  </si>
  <si>
    <t>trouba ŽB hrdlová DN 600</t>
  </si>
  <si>
    <t>-359572114</t>
  </si>
  <si>
    <t>-1447353346</t>
  </si>
  <si>
    <t>007.24 - Opěrná zeď</t>
  </si>
  <si>
    <t xml:space="preserve">    3 - Svislé a kompletní konstrukce</t>
  </si>
  <si>
    <t>122151102</t>
  </si>
  <si>
    <t>Odkopávky a prokopávky nezapažené v hornině třídy těžitelnosti I skupiny 1 a 2 objem do 50 m3 strojně</t>
  </si>
  <si>
    <t>-226979641</t>
  </si>
  <si>
    <t>Poznámka k položce:_x000D_
Odstranění humózní vrstvy z povrchu.</t>
  </si>
  <si>
    <t>"z Tab. 3"   251,12*0,1</t>
  </si>
  <si>
    <t>1710330160</t>
  </si>
  <si>
    <t>"z Tab. 3"   214,66</t>
  </si>
  <si>
    <t>162351103</t>
  </si>
  <si>
    <t>Vodorovné přemístění přes 50 do 500 m výkopku/sypaniny z horniny třídy těžitelnosti I skupiny 1 až 3</t>
  </si>
  <si>
    <t>1680547168</t>
  </si>
  <si>
    <t>162351123</t>
  </si>
  <si>
    <t>Vodorovné přemístění přes 50 do 500 m výkopku/sypaniny z hornin třídy těžitelnosti II skupiny 4 a 5</t>
  </si>
  <si>
    <t>1139869535</t>
  </si>
  <si>
    <t>167151101</t>
  </si>
  <si>
    <t>Nakládání výkopku z hornin třídy těžitelnosti I skupiny 1 až 3 do 100 m3</t>
  </si>
  <si>
    <t>2006453152</t>
  </si>
  <si>
    <t>"z Tab. 3"   25,112</t>
  </si>
  <si>
    <t>167151112</t>
  </si>
  <si>
    <t>Nakládání výkopku z hornin třídy těžitelnosti II skupiny 4 a 5 přes 100 m3</t>
  </si>
  <si>
    <t>179765431</t>
  </si>
  <si>
    <t>1210297961</t>
  </si>
  <si>
    <t>"z Tab. 3"   214,66 + 25,112 - 203,06</t>
  </si>
  <si>
    <t>174151102</t>
  </si>
  <si>
    <t>Zásyp v prostoru s omezeným pohybem stroje sypaninou se zhutněním</t>
  </si>
  <si>
    <t>-1464690748</t>
  </si>
  <si>
    <t>"z Tab. 3 - prostor za gabionovou zdí"   203,06</t>
  </si>
  <si>
    <t>"z Tab. 3 - opevnění návodní paty gabionové zdi"   16,97</t>
  </si>
  <si>
    <t>181913112</t>
  </si>
  <si>
    <t>Úprava pláně v hornině třídy těžitelnosti II skupiny 4 se zhutněním ručně</t>
  </si>
  <si>
    <t>64576244</t>
  </si>
  <si>
    <t>"z Tab. 3"   68,95</t>
  </si>
  <si>
    <t>182151112</t>
  </si>
  <si>
    <t>Svahování v zářezech v hornině třídy těžitelnosti II skupiny 4 a 5 strojně</t>
  </si>
  <si>
    <t>-1362248762</t>
  </si>
  <si>
    <t>"z Tab. 3"   243,66</t>
  </si>
  <si>
    <t>182251101</t>
  </si>
  <si>
    <t>Svahování násypů strojně</t>
  </si>
  <si>
    <t>352937056</t>
  </si>
  <si>
    <t>"z Tab. 3"   158,61</t>
  </si>
  <si>
    <t>Svislé a kompletní konstrukce</t>
  </si>
  <si>
    <t>326214611</t>
  </si>
  <si>
    <t>Zdivo LTM z gabionových matrací dvouzákrutová síť pozinkovaná vyplněná lomovým kamenem</t>
  </si>
  <si>
    <t>-2131831655</t>
  </si>
  <si>
    <t>Poznámka k položce:_x000D_
Položka obsahuje všechny náklady nutné pro vyhotovení opěrné gabionové zdi dle přílohy F.2 Statický výpočet gabionové zdi, uvedený v této projektové dokumentaci, tedy zejména dopravu na staveniště, montáž a materiál všech položek nutných k výstavbě!_x000D_
Obklad a výplň gabionových košu bude z místního přírodního kamene</t>
  </si>
  <si>
    <t>135</t>
  </si>
  <si>
    <t>1789302388</t>
  </si>
  <si>
    <t>Poznámka k položce:_x000D_
Opevnění návodní paty gabionové zdi z místního přírodního kamene.</t>
  </si>
  <si>
    <t>"z Tab. 3"   10,92</t>
  </si>
  <si>
    <t>-211684226</t>
  </si>
  <si>
    <t>482,76-451,41</t>
  </si>
  <si>
    <t>564871016</t>
  </si>
  <si>
    <t>Podklad ze štěrkodrtě ŠD plochy do 100 m2 tl 300 mm</t>
  </si>
  <si>
    <t>1460133522</t>
  </si>
  <si>
    <t>Poznámka k položce:_x000D_
Hutněný "polštář" pod gabionovou zdí z ŠD 0-63.</t>
  </si>
  <si>
    <t>2020395170</t>
  </si>
  <si>
    <t>007.27 - Svodnice vody</t>
  </si>
  <si>
    <t>125353111</t>
  </si>
  <si>
    <t>Vykopávky melioračních kanálů pro LTM v hornině třídy těžitelnosti II skupiny 4</t>
  </si>
  <si>
    <t>1457865914</t>
  </si>
  <si>
    <t>"z Tab.9"    5*0.2*0.85</t>
  </si>
  <si>
    <t>162251121</t>
  </si>
  <si>
    <t>Vodorovné přemístění do 20 m výkopku/sypaniny z horniny třídy těžitelnosti II skupiny 4 a 5</t>
  </si>
  <si>
    <t>-1545143553</t>
  </si>
  <si>
    <t>"z Tab.9"   5*0.2*0.85</t>
  </si>
  <si>
    <t>171111104</t>
  </si>
  <si>
    <t>Uložení sypaniny z hornin nesoudržných sypkých do násypů zhutněných ručně</t>
  </si>
  <si>
    <t>1306330484</t>
  </si>
  <si>
    <t>2098850491</t>
  </si>
  <si>
    <t>"z Tab.9"    5*2,5</t>
  </si>
  <si>
    <t>POZNÁMKA: Kamenivo použité do podkladních vrstev bude z vyvřelé horniny o nasákavosti maximálně</t>
  </si>
  <si>
    <t>0,48 % hm. Nejpozději v den předání staveniště předá zhotovitel stavby Stavebníkovi prohlášení o</t>
  </si>
  <si>
    <t>shodě dle ČSN EN 13242+A1 – Označení shody CE na stavbě použitého přírodního kameniva výše uvedených frakcí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</si>
</sst>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4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2"/>
  <sheetViews>
    <sheetView showGridLines="0" topLeftCell="A7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6.950000000000003" customHeight="1">
      <c r="AR2" s="180" t="s">
        <v>5</v>
      </c>
      <c r="AS2" s="181"/>
      <c r="AT2" s="181"/>
      <c r="AU2" s="181"/>
      <c r="AV2" s="181"/>
      <c r="AW2" s="181"/>
      <c r="AX2" s="181"/>
      <c r="AY2" s="181"/>
      <c r="AZ2" s="181"/>
      <c r="BA2" s="181"/>
      <c r="BB2" s="181"/>
      <c r="BC2" s="181"/>
      <c r="BD2" s="181"/>
      <c r="BE2" s="181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192" t="s">
        <v>14</v>
      </c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R5" s="18"/>
      <c r="BE5" s="189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193" t="s">
        <v>17</v>
      </c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R6" s="18"/>
      <c r="BE6" s="190"/>
      <c r="BS6" s="15" t="s">
        <v>6</v>
      </c>
    </row>
    <row r="7" spans="1:74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190"/>
      <c r="BS7" s="15" t="s">
        <v>6</v>
      </c>
    </row>
    <row r="8" spans="1:74" ht="12" customHeight="1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190"/>
      <c r="BS8" s="15" t="s">
        <v>6</v>
      </c>
    </row>
    <row r="9" spans="1:74" ht="14.45" customHeight="1">
      <c r="B9" s="18"/>
      <c r="AR9" s="18"/>
      <c r="BE9" s="190"/>
      <c r="BS9" s="15" t="s">
        <v>6</v>
      </c>
    </row>
    <row r="10" spans="1:74" ht="12" customHeight="1">
      <c r="B10" s="18"/>
      <c r="D10" s="25" t="s">
        <v>24</v>
      </c>
      <c r="AK10" s="25" t="s">
        <v>25</v>
      </c>
      <c r="AN10" s="23" t="s">
        <v>26</v>
      </c>
      <c r="AR10" s="18"/>
      <c r="BE10" s="190"/>
      <c r="BS10" s="15" t="s">
        <v>6</v>
      </c>
    </row>
    <row r="11" spans="1:74" ht="18.399999999999999" customHeight="1">
      <c r="B11" s="18"/>
      <c r="E11" s="23" t="s">
        <v>27</v>
      </c>
      <c r="AK11" s="25" t="s">
        <v>28</v>
      </c>
      <c r="AN11" s="23" t="s">
        <v>29</v>
      </c>
      <c r="AR11" s="18"/>
      <c r="BE11" s="190"/>
      <c r="BS11" s="15" t="s">
        <v>6</v>
      </c>
    </row>
    <row r="12" spans="1:74" ht="6.95" customHeight="1">
      <c r="B12" s="18"/>
      <c r="AR12" s="18"/>
      <c r="BE12" s="190"/>
      <c r="BS12" s="15" t="s">
        <v>6</v>
      </c>
    </row>
    <row r="13" spans="1:74" ht="12" customHeight="1">
      <c r="B13" s="18"/>
      <c r="D13" s="25" t="s">
        <v>30</v>
      </c>
      <c r="AK13" s="25" t="s">
        <v>25</v>
      </c>
      <c r="AN13" s="27" t="s">
        <v>31</v>
      </c>
      <c r="AR13" s="18"/>
      <c r="BE13" s="190"/>
      <c r="BS13" s="15" t="s">
        <v>6</v>
      </c>
    </row>
    <row r="14" spans="1:74" ht="12.75">
      <c r="B14" s="18"/>
      <c r="E14" s="194" t="s">
        <v>31</v>
      </c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5"/>
      <c r="R14" s="195"/>
      <c r="S14" s="195"/>
      <c r="T14" s="195"/>
      <c r="U14" s="195"/>
      <c r="V14" s="195"/>
      <c r="W14" s="195"/>
      <c r="X14" s="195"/>
      <c r="Y14" s="195"/>
      <c r="Z14" s="195"/>
      <c r="AA14" s="195"/>
      <c r="AB14" s="195"/>
      <c r="AC14" s="195"/>
      <c r="AD14" s="195"/>
      <c r="AE14" s="195"/>
      <c r="AF14" s="195"/>
      <c r="AG14" s="195"/>
      <c r="AH14" s="195"/>
      <c r="AI14" s="195"/>
      <c r="AJ14" s="195"/>
      <c r="AK14" s="25" t="s">
        <v>28</v>
      </c>
      <c r="AN14" s="27" t="s">
        <v>31</v>
      </c>
      <c r="AR14" s="18"/>
      <c r="BE14" s="190"/>
      <c r="BS14" s="15" t="s">
        <v>6</v>
      </c>
    </row>
    <row r="15" spans="1:74" ht="6.95" customHeight="1">
      <c r="B15" s="18"/>
      <c r="AR15" s="18"/>
      <c r="BE15" s="190"/>
      <c r="BS15" s="15" t="s">
        <v>3</v>
      </c>
    </row>
    <row r="16" spans="1:74" ht="12" customHeight="1">
      <c r="B16" s="18"/>
      <c r="D16" s="25" t="s">
        <v>32</v>
      </c>
      <c r="AK16" s="25" t="s">
        <v>25</v>
      </c>
      <c r="AN16" s="23" t="s">
        <v>33</v>
      </c>
      <c r="AR16" s="18"/>
      <c r="BE16" s="190"/>
      <c r="BS16" s="15" t="s">
        <v>3</v>
      </c>
    </row>
    <row r="17" spans="2:71" ht="18.399999999999999" customHeight="1">
      <c r="B17" s="18"/>
      <c r="E17" s="23" t="s">
        <v>34</v>
      </c>
      <c r="AK17" s="25" t="s">
        <v>28</v>
      </c>
      <c r="AN17" s="23" t="s">
        <v>35</v>
      </c>
      <c r="AR17" s="18"/>
      <c r="BE17" s="190"/>
      <c r="BS17" s="15" t="s">
        <v>36</v>
      </c>
    </row>
    <row r="18" spans="2:71" ht="6.95" customHeight="1">
      <c r="B18" s="18"/>
      <c r="AR18" s="18"/>
      <c r="BE18" s="190"/>
      <c r="BS18" s="15" t="s">
        <v>6</v>
      </c>
    </row>
    <row r="19" spans="2:71" ht="12" customHeight="1">
      <c r="B19" s="18"/>
      <c r="D19" s="25" t="s">
        <v>37</v>
      </c>
      <c r="AK19" s="25" t="s">
        <v>25</v>
      </c>
      <c r="AN19" s="23" t="s">
        <v>33</v>
      </c>
      <c r="AR19" s="18"/>
      <c r="BE19" s="190"/>
      <c r="BS19" s="15" t="s">
        <v>6</v>
      </c>
    </row>
    <row r="20" spans="2:71" ht="18.399999999999999" customHeight="1">
      <c r="B20" s="18"/>
      <c r="E20" s="23" t="s">
        <v>34</v>
      </c>
      <c r="AK20" s="25" t="s">
        <v>28</v>
      </c>
      <c r="AN20" s="23" t="s">
        <v>35</v>
      </c>
      <c r="AR20" s="18"/>
      <c r="BE20" s="190"/>
      <c r="BS20" s="15" t="s">
        <v>36</v>
      </c>
    </row>
    <row r="21" spans="2:71" ht="6.95" customHeight="1">
      <c r="B21" s="18"/>
      <c r="AR21" s="18"/>
      <c r="BE21" s="190"/>
    </row>
    <row r="22" spans="2:71" ht="12" customHeight="1">
      <c r="B22" s="18"/>
      <c r="D22" s="25" t="s">
        <v>38</v>
      </c>
      <c r="AR22" s="18"/>
      <c r="BE22" s="190"/>
    </row>
    <row r="23" spans="2:71" ht="16.5" customHeight="1">
      <c r="B23" s="18"/>
      <c r="E23" s="196" t="s">
        <v>1</v>
      </c>
      <c r="F23" s="196"/>
      <c r="G23" s="196"/>
      <c r="H23" s="196"/>
      <c r="I23" s="196"/>
      <c r="J23" s="196"/>
      <c r="K23" s="196"/>
      <c r="L23" s="196"/>
      <c r="M23" s="196"/>
      <c r="N23" s="196"/>
      <c r="O23" s="196"/>
      <c r="P23" s="196"/>
      <c r="Q23" s="196"/>
      <c r="R23" s="196"/>
      <c r="S23" s="196"/>
      <c r="T23" s="196"/>
      <c r="U23" s="196"/>
      <c r="V23" s="196"/>
      <c r="W23" s="196"/>
      <c r="X23" s="196"/>
      <c r="Y23" s="196"/>
      <c r="Z23" s="196"/>
      <c r="AA23" s="196"/>
      <c r="AB23" s="196"/>
      <c r="AC23" s="196"/>
      <c r="AD23" s="196"/>
      <c r="AE23" s="196"/>
      <c r="AF23" s="196"/>
      <c r="AG23" s="196"/>
      <c r="AH23" s="196"/>
      <c r="AI23" s="196"/>
      <c r="AJ23" s="196"/>
      <c r="AK23" s="196"/>
      <c r="AL23" s="196"/>
      <c r="AM23" s="196"/>
      <c r="AN23" s="196"/>
      <c r="AR23" s="18"/>
      <c r="BE23" s="190"/>
    </row>
    <row r="24" spans="2:71" ht="6.95" customHeight="1">
      <c r="B24" s="18"/>
      <c r="AR24" s="18"/>
      <c r="BE24" s="190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90"/>
    </row>
    <row r="26" spans="2:71" s="1" customFormat="1" ht="25.9" customHeight="1">
      <c r="B26" s="30"/>
      <c r="D26" s="31" t="s">
        <v>39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97">
        <f>ROUND(AG94,2)</f>
        <v>0</v>
      </c>
      <c r="AL26" s="198"/>
      <c r="AM26" s="198"/>
      <c r="AN26" s="198"/>
      <c r="AO26" s="198"/>
      <c r="AR26" s="30"/>
      <c r="BE26" s="190"/>
    </row>
    <row r="27" spans="2:71" s="1" customFormat="1" ht="6.95" customHeight="1">
      <c r="B27" s="30"/>
      <c r="AR27" s="30"/>
      <c r="BE27" s="190"/>
    </row>
    <row r="28" spans="2:71" s="1" customFormat="1" ht="12.75">
      <c r="B28" s="30"/>
      <c r="L28" s="199" t="s">
        <v>40</v>
      </c>
      <c r="M28" s="199"/>
      <c r="N28" s="199"/>
      <c r="O28" s="199"/>
      <c r="P28" s="199"/>
      <c r="W28" s="199" t="s">
        <v>41</v>
      </c>
      <c r="X28" s="199"/>
      <c r="Y28" s="199"/>
      <c r="Z28" s="199"/>
      <c r="AA28" s="199"/>
      <c r="AB28" s="199"/>
      <c r="AC28" s="199"/>
      <c r="AD28" s="199"/>
      <c r="AE28" s="199"/>
      <c r="AK28" s="199" t="s">
        <v>42</v>
      </c>
      <c r="AL28" s="199"/>
      <c r="AM28" s="199"/>
      <c r="AN28" s="199"/>
      <c r="AO28" s="199"/>
      <c r="AR28" s="30"/>
      <c r="BE28" s="190"/>
    </row>
    <row r="29" spans="2:71" s="2" customFormat="1" ht="14.45" customHeight="1">
      <c r="B29" s="34"/>
      <c r="D29" s="25" t="s">
        <v>43</v>
      </c>
      <c r="F29" s="25" t="s">
        <v>44</v>
      </c>
      <c r="L29" s="184">
        <v>0.21</v>
      </c>
      <c r="M29" s="183"/>
      <c r="N29" s="183"/>
      <c r="O29" s="183"/>
      <c r="P29" s="183"/>
      <c r="W29" s="182">
        <f>ROUND(AZ94, 2)</f>
        <v>0</v>
      </c>
      <c r="X29" s="183"/>
      <c r="Y29" s="183"/>
      <c r="Z29" s="183"/>
      <c r="AA29" s="183"/>
      <c r="AB29" s="183"/>
      <c r="AC29" s="183"/>
      <c r="AD29" s="183"/>
      <c r="AE29" s="183"/>
      <c r="AK29" s="182">
        <f>ROUND(AV94, 2)</f>
        <v>0</v>
      </c>
      <c r="AL29" s="183"/>
      <c r="AM29" s="183"/>
      <c r="AN29" s="183"/>
      <c r="AO29" s="183"/>
      <c r="AR29" s="34"/>
      <c r="BE29" s="191"/>
    </row>
    <row r="30" spans="2:71" s="2" customFormat="1" ht="14.45" customHeight="1">
      <c r="B30" s="34"/>
      <c r="F30" s="25" t="s">
        <v>45</v>
      </c>
      <c r="L30" s="184">
        <v>0.12</v>
      </c>
      <c r="M30" s="183"/>
      <c r="N30" s="183"/>
      <c r="O30" s="183"/>
      <c r="P30" s="183"/>
      <c r="W30" s="182">
        <f>ROUND(BA94, 2)</f>
        <v>0</v>
      </c>
      <c r="X30" s="183"/>
      <c r="Y30" s="183"/>
      <c r="Z30" s="183"/>
      <c r="AA30" s="183"/>
      <c r="AB30" s="183"/>
      <c r="AC30" s="183"/>
      <c r="AD30" s="183"/>
      <c r="AE30" s="183"/>
      <c r="AK30" s="182">
        <f>ROUND(AW94, 2)</f>
        <v>0</v>
      </c>
      <c r="AL30" s="183"/>
      <c r="AM30" s="183"/>
      <c r="AN30" s="183"/>
      <c r="AO30" s="183"/>
      <c r="AR30" s="34"/>
      <c r="BE30" s="191"/>
    </row>
    <row r="31" spans="2:71" s="2" customFormat="1" ht="14.45" hidden="1" customHeight="1">
      <c r="B31" s="34"/>
      <c r="F31" s="25" t="s">
        <v>46</v>
      </c>
      <c r="L31" s="184">
        <v>0.21</v>
      </c>
      <c r="M31" s="183"/>
      <c r="N31" s="183"/>
      <c r="O31" s="183"/>
      <c r="P31" s="183"/>
      <c r="W31" s="182">
        <f>ROUND(BB94, 2)</f>
        <v>0</v>
      </c>
      <c r="X31" s="183"/>
      <c r="Y31" s="183"/>
      <c r="Z31" s="183"/>
      <c r="AA31" s="183"/>
      <c r="AB31" s="183"/>
      <c r="AC31" s="183"/>
      <c r="AD31" s="183"/>
      <c r="AE31" s="183"/>
      <c r="AK31" s="182">
        <v>0</v>
      </c>
      <c r="AL31" s="183"/>
      <c r="AM31" s="183"/>
      <c r="AN31" s="183"/>
      <c r="AO31" s="183"/>
      <c r="AR31" s="34"/>
      <c r="BE31" s="191"/>
    </row>
    <row r="32" spans="2:71" s="2" customFormat="1" ht="14.45" hidden="1" customHeight="1">
      <c r="B32" s="34"/>
      <c r="F32" s="25" t="s">
        <v>47</v>
      </c>
      <c r="L32" s="184">
        <v>0.12</v>
      </c>
      <c r="M32" s="183"/>
      <c r="N32" s="183"/>
      <c r="O32" s="183"/>
      <c r="P32" s="183"/>
      <c r="W32" s="182">
        <f>ROUND(BC94, 2)</f>
        <v>0</v>
      </c>
      <c r="X32" s="183"/>
      <c r="Y32" s="183"/>
      <c r="Z32" s="183"/>
      <c r="AA32" s="183"/>
      <c r="AB32" s="183"/>
      <c r="AC32" s="183"/>
      <c r="AD32" s="183"/>
      <c r="AE32" s="183"/>
      <c r="AK32" s="182">
        <v>0</v>
      </c>
      <c r="AL32" s="183"/>
      <c r="AM32" s="183"/>
      <c r="AN32" s="183"/>
      <c r="AO32" s="183"/>
      <c r="AR32" s="34"/>
      <c r="BE32" s="191"/>
    </row>
    <row r="33" spans="2:57" s="2" customFormat="1" ht="14.45" hidden="1" customHeight="1">
      <c r="B33" s="34"/>
      <c r="F33" s="25" t="s">
        <v>48</v>
      </c>
      <c r="L33" s="184">
        <v>0</v>
      </c>
      <c r="M33" s="183"/>
      <c r="N33" s="183"/>
      <c r="O33" s="183"/>
      <c r="P33" s="183"/>
      <c r="W33" s="182">
        <f>ROUND(BD94, 2)</f>
        <v>0</v>
      </c>
      <c r="X33" s="183"/>
      <c r="Y33" s="183"/>
      <c r="Z33" s="183"/>
      <c r="AA33" s="183"/>
      <c r="AB33" s="183"/>
      <c r="AC33" s="183"/>
      <c r="AD33" s="183"/>
      <c r="AE33" s="183"/>
      <c r="AK33" s="182">
        <v>0</v>
      </c>
      <c r="AL33" s="183"/>
      <c r="AM33" s="183"/>
      <c r="AN33" s="183"/>
      <c r="AO33" s="183"/>
      <c r="AR33" s="34"/>
      <c r="BE33" s="191"/>
    </row>
    <row r="34" spans="2:57" s="1" customFormat="1" ht="6.95" customHeight="1">
      <c r="B34" s="30"/>
      <c r="AR34" s="30"/>
      <c r="BE34" s="190"/>
    </row>
    <row r="35" spans="2:57" s="1" customFormat="1" ht="25.9" customHeight="1">
      <c r="B35" s="30"/>
      <c r="C35" s="35"/>
      <c r="D35" s="36" t="s">
        <v>49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50</v>
      </c>
      <c r="U35" s="37"/>
      <c r="V35" s="37"/>
      <c r="W35" s="37"/>
      <c r="X35" s="188" t="s">
        <v>51</v>
      </c>
      <c r="Y35" s="186"/>
      <c r="Z35" s="186"/>
      <c r="AA35" s="186"/>
      <c r="AB35" s="186"/>
      <c r="AC35" s="37"/>
      <c r="AD35" s="37"/>
      <c r="AE35" s="37"/>
      <c r="AF35" s="37"/>
      <c r="AG35" s="37"/>
      <c r="AH35" s="37"/>
      <c r="AI35" s="37"/>
      <c r="AJ35" s="37"/>
      <c r="AK35" s="185">
        <f>SUM(AK26:AK33)</f>
        <v>0</v>
      </c>
      <c r="AL35" s="186"/>
      <c r="AM35" s="186"/>
      <c r="AN35" s="186"/>
      <c r="AO35" s="187"/>
      <c r="AP35" s="35"/>
      <c r="AQ35" s="35"/>
      <c r="AR35" s="30"/>
    </row>
    <row r="36" spans="2:57" s="1" customFormat="1" ht="6.95" customHeight="1">
      <c r="B36" s="30"/>
      <c r="AR36" s="30"/>
    </row>
    <row r="37" spans="2:57" s="1" customFormat="1" ht="14.45" customHeight="1">
      <c r="B37" s="30"/>
      <c r="AR37" s="30"/>
    </row>
    <row r="38" spans="2:57" ht="14.45" customHeight="1">
      <c r="B38" s="18"/>
      <c r="AR38" s="18"/>
    </row>
    <row r="39" spans="2:57" ht="14.45" customHeight="1">
      <c r="B39" s="18"/>
      <c r="AR39" s="18"/>
    </row>
    <row r="40" spans="2:57" ht="14.45" customHeight="1">
      <c r="B40" s="18"/>
      <c r="AR40" s="18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0"/>
      <c r="D49" s="39" t="s">
        <v>52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53</v>
      </c>
      <c r="AI49" s="40"/>
      <c r="AJ49" s="40"/>
      <c r="AK49" s="40"/>
      <c r="AL49" s="40"/>
      <c r="AM49" s="40"/>
      <c r="AN49" s="40"/>
      <c r="AO49" s="40"/>
      <c r="AR49" s="30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2.75">
      <c r="B60" s="30"/>
      <c r="D60" s="41" t="s">
        <v>54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55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54</v>
      </c>
      <c r="AI60" s="32"/>
      <c r="AJ60" s="32"/>
      <c r="AK60" s="32"/>
      <c r="AL60" s="32"/>
      <c r="AM60" s="41" t="s">
        <v>55</v>
      </c>
      <c r="AN60" s="32"/>
      <c r="AO60" s="32"/>
      <c r="AR60" s="30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2.75">
      <c r="B64" s="30"/>
      <c r="D64" s="39" t="s">
        <v>56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57</v>
      </c>
      <c r="AI64" s="40"/>
      <c r="AJ64" s="40"/>
      <c r="AK64" s="40"/>
      <c r="AL64" s="40"/>
      <c r="AM64" s="40"/>
      <c r="AN64" s="40"/>
      <c r="AO64" s="40"/>
      <c r="AR64" s="30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2.75">
      <c r="B75" s="30"/>
      <c r="D75" s="41" t="s">
        <v>54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55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54</v>
      </c>
      <c r="AI75" s="32"/>
      <c r="AJ75" s="32"/>
      <c r="AK75" s="32"/>
      <c r="AL75" s="32"/>
      <c r="AM75" s="41" t="s">
        <v>55</v>
      </c>
      <c r="AN75" s="32"/>
      <c r="AO75" s="32"/>
      <c r="AR75" s="30"/>
    </row>
    <row r="76" spans="2:44" s="1" customFormat="1">
      <c r="B76" s="30"/>
      <c r="AR76" s="30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1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1" s="1" customFormat="1" ht="24.95" customHeight="1">
      <c r="B82" s="30"/>
      <c r="C82" s="19" t="s">
        <v>58</v>
      </c>
      <c r="AR82" s="30"/>
    </row>
    <row r="83" spans="1:91" s="1" customFormat="1" ht="6.95" customHeight="1">
      <c r="B83" s="30"/>
      <c r="AR83" s="30"/>
    </row>
    <row r="84" spans="1:91" s="3" customFormat="1" ht="12" customHeight="1">
      <c r="B84" s="46"/>
      <c r="C84" s="25" t="s">
        <v>13</v>
      </c>
      <c r="L84" s="3" t="str">
        <f>K5</f>
        <v>2024/47</v>
      </c>
      <c r="AR84" s="46"/>
    </row>
    <row r="85" spans="1:91" s="4" customFormat="1" ht="36.950000000000003" customHeight="1">
      <c r="B85" s="47"/>
      <c r="C85" s="48" t="s">
        <v>16</v>
      </c>
      <c r="L85" s="210" t="str">
        <f>K6</f>
        <v>Lesní cesta Supí potok</v>
      </c>
      <c r="M85" s="211"/>
      <c r="N85" s="211"/>
      <c r="O85" s="211"/>
      <c r="P85" s="211"/>
      <c r="Q85" s="211"/>
      <c r="R85" s="211"/>
      <c r="S85" s="211"/>
      <c r="T85" s="211"/>
      <c r="U85" s="211"/>
      <c r="V85" s="211"/>
      <c r="W85" s="211"/>
      <c r="X85" s="211"/>
      <c r="Y85" s="211"/>
      <c r="Z85" s="211"/>
      <c r="AA85" s="211"/>
      <c r="AB85" s="211"/>
      <c r="AC85" s="211"/>
      <c r="AD85" s="211"/>
      <c r="AE85" s="211"/>
      <c r="AF85" s="211"/>
      <c r="AG85" s="211"/>
      <c r="AH85" s="211"/>
      <c r="AI85" s="211"/>
      <c r="AJ85" s="211"/>
      <c r="AR85" s="47"/>
    </row>
    <row r="86" spans="1:91" s="1" customFormat="1" ht="6.95" customHeight="1">
      <c r="B86" s="30"/>
      <c r="AR86" s="30"/>
    </row>
    <row r="87" spans="1:91" s="1" customFormat="1" ht="12" customHeight="1">
      <c r="B87" s="30"/>
      <c r="C87" s="25" t="s">
        <v>20</v>
      </c>
      <c r="L87" s="49" t="str">
        <f>IF(K8="","",K8)</f>
        <v>Loket</v>
      </c>
      <c r="AI87" s="25" t="s">
        <v>22</v>
      </c>
      <c r="AM87" s="212" t="str">
        <f>IF(AN8= "","",AN8)</f>
        <v>28. 5. 2025</v>
      </c>
      <c r="AN87" s="212"/>
      <c r="AR87" s="30"/>
    </row>
    <row r="88" spans="1:91" s="1" customFormat="1" ht="6.95" customHeight="1">
      <c r="B88" s="30"/>
      <c r="AR88" s="30"/>
    </row>
    <row r="89" spans="1:91" s="1" customFormat="1" ht="15.2" customHeight="1">
      <c r="B89" s="30"/>
      <c r="C89" s="25" t="s">
        <v>24</v>
      </c>
      <c r="L89" s="3" t="str">
        <f>IF(E11= "","",E11)</f>
        <v>Loketské městské lesy, s.r.o.</v>
      </c>
      <c r="AI89" s="25" t="s">
        <v>32</v>
      </c>
      <c r="AM89" s="213" t="str">
        <f>IF(E17="","",E17)</f>
        <v>Ing. Jiří Ježek</v>
      </c>
      <c r="AN89" s="214"/>
      <c r="AO89" s="214"/>
      <c r="AP89" s="214"/>
      <c r="AR89" s="30"/>
      <c r="AS89" s="215" t="s">
        <v>59</v>
      </c>
      <c r="AT89" s="216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2" customHeight="1">
      <c r="B90" s="30"/>
      <c r="C90" s="25" t="s">
        <v>30</v>
      </c>
      <c r="L90" s="3" t="str">
        <f>IF(E14= "Vyplň údaj","",E14)</f>
        <v/>
      </c>
      <c r="AI90" s="25" t="s">
        <v>37</v>
      </c>
      <c r="AM90" s="213" t="str">
        <f>IF(E20="","",E20)</f>
        <v>Ing. Jiří Ježek</v>
      </c>
      <c r="AN90" s="214"/>
      <c r="AO90" s="214"/>
      <c r="AP90" s="214"/>
      <c r="AR90" s="30"/>
      <c r="AS90" s="217"/>
      <c r="AT90" s="218"/>
      <c r="BD90" s="54"/>
    </row>
    <row r="91" spans="1:91" s="1" customFormat="1" ht="10.9" customHeight="1">
      <c r="B91" s="30"/>
      <c r="AR91" s="30"/>
      <c r="AS91" s="217"/>
      <c r="AT91" s="218"/>
      <c r="BD91" s="54"/>
    </row>
    <row r="92" spans="1:91" s="1" customFormat="1" ht="29.25" customHeight="1">
      <c r="B92" s="30"/>
      <c r="C92" s="205" t="s">
        <v>60</v>
      </c>
      <c r="D92" s="206"/>
      <c r="E92" s="206"/>
      <c r="F92" s="206"/>
      <c r="G92" s="206"/>
      <c r="H92" s="55"/>
      <c r="I92" s="208" t="s">
        <v>61</v>
      </c>
      <c r="J92" s="206"/>
      <c r="K92" s="206"/>
      <c r="L92" s="206"/>
      <c r="M92" s="206"/>
      <c r="N92" s="206"/>
      <c r="O92" s="206"/>
      <c r="P92" s="206"/>
      <c r="Q92" s="206"/>
      <c r="R92" s="206"/>
      <c r="S92" s="206"/>
      <c r="T92" s="206"/>
      <c r="U92" s="206"/>
      <c r="V92" s="206"/>
      <c r="W92" s="206"/>
      <c r="X92" s="206"/>
      <c r="Y92" s="206"/>
      <c r="Z92" s="206"/>
      <c r="AA92" s="206"/>
      <c r="AB92" s="206"/>
      <c r="AC92" s="206"/>
      <c r="AD92" s="206"/>
      <c r="AE92" s="206"/>
      <c r="AF92" s="206"/>
      <c r="AG92" s="207" t="s">
        <v>62</v>
      </c>
      <c r="AH92" s="206"/>
      <c r="AI92" s="206"/>
      <c r="AJ92" s="206"/>
      <c r="AK92" s="206"/>
      <c r="AL92" s="206"/>
      <c r="AM92" s="206"/>
      <c r="AN92" s="208" t="s">
        <v>63</v>
      </c>
      <c r="AO92" s="206"/>
      <c r="AP92" s="209"/>
      <c r="AQ92" s="56" t="s">
        <v>64</v>
      </c>
      <c r="AR92" s="30"/>
      <c r="AS92" s="57" t="s">
        <v>65</v>
      </c>
      <c r="AT92" s="58" t="s">
        <v>66</v>
      </c>
      <c r="AU92" s="58" t="s">
        <v>67</v>
      </c>
      <c r="AV92" s="58" t="s">
        <v>68</v>
      </c>
      <c r="AW92" s="58" t="s">
        <v>69</v>
      </c>
      <c r="AX92" s="58" t="s">
        <v>70</v>
      </c>
      <c r="AY92" s="58" t="s">
        <v>71</v>
      </c>
      <c r="AZ92" s="58" t="s">
        <v>72</v>
      </c>
      <c r="BA92" s="58" t="s">
        <v>73</v>
      </c>
      <c r="BB92" s="58" t="s">
        <v>74</v>
      </c>
      <c r="BC92" s="58" t="s">
        <v>75</v>
      </c>
      <c r="BD92" s="59" t="s">
        <v>76</v>
      </c>
    </row>
    <row r="93" spans="1:91" s="1" customFormat="1" ht="10.9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50000000000003" customHeight="1">
      <c r="B94" s="61"/>
      <c r="C94" s="62" t="s">
        <v>77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203">
        <f>ROUND(SUM(AG95:AG100),2)</f>
        <v>0</v>
      </c>
      <c r="AH94" s="203"/>
      <c r="AI94" s="203"/>
      <c r="AJ94" s="203"/>
      <c r="AK94" s="203"/>
      <c r="AL94" s="203"/>
      <c r="AM94" s="203"/>
      <c r="AN94" s="204">
        <f t="shared" ref="AN94:AN100" si="0">SUM(AG94,AT94)</f>
        <v>0</v>
      </c>
      <c r="AO94" s="204"/>
      <c r="AP94" s="204"/>
      <c r="AQ94" s="65" t="s">
        <v>1</v>
      </c>
      <c r="AR94" s="61"/>
      <c r="AS94" s="66">
        <f>ROUND(SUM(AS95:AS100),2)</f>
        <v>0</v>
      </c>
      <c r="AT94" s="67">
        <f t="shared" ref="AT94:AT100" si="1">ROUND(SUM(AV94:AW94),2)</f>
        <v>0</v>
      </c>
      <c r="AU94" s="68">
        <f>ROUND(SUM(AU95:AU100),5)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ROUND(SUM(AZ95:AZ100),2)</f>
        <v>0</v>
      </c>
      <c r="BA94" s="67">
        <f>ROUND(SUM(BA95:BA100),2)</f>
        <v>0</v>
      </c>
      <c r="BB94" s="67">
        <f>ROUND(SUM(BB95:BB100),2)</f>
        <v>0</v>
      </c>
      <c r="BC94" s="67">
        <f>ROUND(SUM(BC95:BC100),2)</f>
        <v>0</v>
      </c>
      <c r="BD94" s="69">
        <f>ROUND(SUM(BD95:BD100),2)</f>
        <v>0</v>
      </c>
      <c r="BS94" s="70" t="s">
        <v>78</v>
      </c>
      <c r="BT94" s="70" t="s">
        <v>79</v>
      </c>
      <c r="BU94" s="71" t="s">
        <v>80</v>
      </c>
      <c r="BV94" s="70" t="s">
        <v>81</v>
      </c>
      <c r="BW94" s="70" t="s">
        <v>4</v>
      </c>
      <c r="BX94" s="70" t="s">
        <v>82</v>
      </c>
      <c r="CL94" s="70" t="s">
        <v>1</v>
      </c>
    </row>
    <row r="95" spans="1:91" s="6" customFormat="1" ht="16.5" customHeight="1">
      <c r="A95" s="72" t="s">
        <v>83</v>
      </c>
      <c r="B95" s="73"/>
      <c r="C95" s="74"/>
      <c r="D95" s="202" t="s">
        <v>84</v>
      </c>
      <c r="E95" s="202"/>
      <c r="F95" s="202"/>
      <c r="G95" s="202"/>
      <c r="H95" s="202"/>
      <c r="I95" s="75"/>
      <c r="J95" s="202" t="s">
        <v>85</v>
      </c>
      <c r="K95" s="202"/>
      <c r="L95" s="202"/>
      <c r="M95" s="202"/>
      <c r="N95" s="202"/>
      <c r="O95" s="202"/>
      <c r="P95" s="202"/>
      <c r="Q95" s="202"/>
      <c r="R95" s="202"/>
      <c r="S95" s="202"/>
      <c r="T95" s="202"/>
      <c r="U95" s="202"/>
      <c r="V95" s="202"/>
      <c r="W95" s="202"/>
      <c r="X95" s="202"/>
      <c r="Y95" s="202"/>
      <c r="Z95" s="202"/>
      <c r="AA95" s="202"/>
      <c r="AB95" s="202"/>
      <c r="AC95" s="202"/>
      <c r="AD95" s="202"/>
      <c r="AE95" s="202"/>
      <c r="AF95" s="202"/>
      <c r="AG95" s="200">
        <f>'003.12 - 1L 4,0-30'!J30</f>
        <v>0</v>
      </c>
      <c r="AH95" s="201"/>
      <c r="AI95" s="201"/>
      <c r="AJ95" s="201"/>
      <c r="AK95" s="201"/>
      <c r="AL95" s="201"/>
      <c r="AM95" s="201"/>
      <c r="AN95" s="200">
        <f t="shared" si="0"/>
        <v>0</v>
      </c>
      <c r="AO95" s="201"/>
      <c r="AP95" s="201"/>
      <c r="AQ95" s="76" t="s">
        <v>86</v>
      </c>
      <c r="AR95" s="73"/>
      <c r="AS95" s="77">
        <v>0</v>
      </c>
      <c r="AT95" s="78">
        <f t="shared" si="1"/>
        <v>0</v>
      </c>
      <c r="AU95" s="79">
        <f>'003.12 - 1L 4,0-30'!P124</f>
        <v>0</v>
      </c>
      <c r="AV95" s="78">
        <f>'003.12 - 1L 4,0-30'!J33</f>
        <v>0</v>
      </c>
      <c r="AW95" s="78">
        <f>'003.12 - 1L 4,0-30'!J34</f>
        <v>0</v>
      </c>
      <c r="AX95" s="78">
        <f>'003.12 - 1L 4,0-30'!J35</f>
        <v>0</v>
      </c>
      <c r="AY95" s="78">
        <f>'003.12 - 1L 4,0-30'!J36</f>
        <v>0</v>
      </c>
      <c r="AZ95" s="78">
        <f>'003.12 - 1L 4,0-30'!F33</f>
        <v>0</v>
      </c>
      <c r="BA95" s="78">
        <f>'003.12 - 1L 4,0-30'!F34</f>
        <v>0</v>
      </c>
      <c r="BB95" s="78">
        <f>'003.12 - 1L 4,0-30'!F35</f>
        <v>0</v>
      </c>
      <c r="BC95" s="78">
        <f>'003.12 - 1L 4,0-30'!F36</f>
        <v>0</v>
      </c>
      <c r="BD95" s="80">
        <f>'003.12 - 1L 4,0-30'!F37</f>
        <v>0</v>
      </c>
      <c r="BT95" s="81" t="s">
        <v>87</v>
      </c>
      <c r="BV95" s="81" t="s">
        <v>81</v>
      </c>
      <c r="BW95" s="81" t="s">
        <v>88</v>
      </c>
      <c r="BX95" s="81" t="s">
        <v>4</v>
      </c>
      <c r="CL95" s="81" t="s">
        <v>1</v>
      </c>
      <c r="CM95" s="81" t="s">
        <v>89</v>
      </c>
    </row>
    <row r="96" spans="1:91" s="6" customFormat="1" ht="16.5" customHeight="1">
      <c r="A96" s="72" t="s">
        <v>83</v>
      </c>
      <c r="B96" s="73"/>
      <c r="C96" s="74"/>
      <c r="D96" s="202" t="s">
        <v>90</v>
      </c>
      <c r="E96" s="202"/>
      <c r="F96" s="202"/>
      <c r="G96" s="202"/>
      <c r="H96" s="202"/>
      <c r="I96" s="75"/>
      <c r="J96" s="202" t="s">
        <v>91</v>
      </c>
      <c r="K96" s="202"/>
      <c r="L96" s="202"/>
      <c r="M96" s="202"/>
      <c r="N96" s="202"/>
      <c r="O96" s="202"/>
      <c r="P96" s="202"/>
      <c r="Q96" s="202"/>
      <c r="R96" s="202"/>
      <c r="S96" s="202"/>
      <c r="T96" s="202"/>
      <c r="U96" s="202"/>
      <c r="V96" s="202"/>
      <c r="W96" s="202"/>
      <c r="X96" s="202"/>
      <c r="Y96" s="202"/>
      <c r="Z96" s="202"/>
      <c r="AA96" s="202"/>
      <c r="AB96" s="202"/>
      <c r="AC96" s="202"/>
      <c r="AD96" s="202"/>
      <c r="AE96" s="202"/>
      <c r="AF96" s="202"/>
      <c r="AG96" s="200">
        <f>'007.19 - Lesní sklad'!J30</f>
        <v>0</v>
      </c>
      <c r="AH96" s="201"/>
      <c r="AI96" s="201"/>
      <c r="AJ96" s="201"/>
      <c r="AK96" s="201"/>
      <c r="AL96" s="201"/>
      <c r="AM96" s="201"/>
      <c r="AN96" s="200">
        <f t="shared" si="0"/>
        <v>0</v>
      </c>
      <c r="AO96" s="201"/>
      <c r="AP96" s="201"/>
      <c r="AQ96" s="76" t="s">
        <v>86</v>
      </c>
      <c r="AR96" s="73"/>
      <c r="AS96" s="77">
        <v>0</v>
      </c>
      <c r="AT96" s="78">
        <f t="shared" si="1"/>
        <v>0</v>
      </c>
      <c r="AU96" s="79">
        <f>'007.19 - Lesní sklad'!P120</f>
        <v>0</v>
      </c>
      <c r="AV96" s="78">
        <f>'007.19 - Lesní sklad'!J33</f>
        <v>0</v>
      </c>
      <c r="AW96" s="78">
        <f>'007.19 - Lesní sklad'!J34</f>
        <v>0</v>
      </c>
      <c r="AX96" s="78">
        <f>'007.19 - Lesní sklad'!J35</f>
        <v>0</v>
      </c>
      <c r="AY96" s="78">
        <f>'007.19 - Lesní sklad'!J36</f>
        <v>0</v>
      </c>
      <c r="AZ96" s="78">
        <f>'007.19 - Lesní sklad'!F33</f>
        <v>0</v>
      </c>
      <c r="BA96" s="78">
        <f>'007.19 - Lesní sklad'!F34</f>
        <v>0</v>
      </c>
      <c r="BB96" s="78">
        <f>'007.19 - Lesní sklad'!F35</f>
        <v>0</v>
      </c>
      <c r="BC96" s="78">
        <f>'007.19 - Lesní sklad'!F36</f>
        <v>0</v>
      </c>
      <c r="BD96" s="80">
        <f>'007.19 - Lesní sklad'!F37</f>
        <v>0</v>
      </c>
      <c r="BT96" s="81" t="s">
        <v>87</v>
      </c>
      <c r="BV96" s="81" t="s">
        <v>81</v>
      </c>
      <c r="BW96" s="81" t="s">
        <v>92</v>
      </c>
      <c r="BX96" s="81" t="s">
        <v>4</v>
      </c>
      <c r="CL96" s="81" t="s">
        <v>1</v>
      </c>
      <c r="CM96" s="81" t="s">
        <v>89</v>
      </c>
    </row>
    <row r="97" spans="1:91" s="6" customFormat="1" ht="16.5" customHeight="1">
      <c r="A97" s="72" t="s">
        <v>83</v>
      </c>
      <c r="B97" s="73"/>
      <c r="C97" s="74"/>
      <c r="D97" s="202" t="s">
        <v>93</v>
      </c>
      <c r="E97" s="202"/>
      <c r="F97" s="202"/>
      <c r="G97" s="202"/>
      <c r="H97" s="202"/>
      <c r="I97" s="75"/>
      <c r="J97" s="202" t="s">
        <v>94</v>
      </c>
      <c r="K97" s="202"/>
      <c r="L97" s="202"/>
      <c r="M97" s="202"/>
      <c r="N97" s="202"/>
      <c r="O97" s="202"/>
      <c r="P97" s="202"/>
      <c r="Q97" s="202"/>
      <c r="R97" s="202"/>
      <c r="S97" s="202"/>
      <c r="T97" s="202"/>
      <c r="U97" s="202"/>
      <c r="V97" s="202"/>
      <c r="W97" s="202"/>
      <c r="X97" s="202"/>
      <c r="Y97" s="202"/>
      <c r="Z97" s="202"/>
      <c r="AA97" s="202"/>
      <c r="AB97" s="202"/>
      <c r="AC97" s="202"/>
      <c r="AD97" s="202"/>
      <c r="AE97" s="202"/>
      <c r="AF97" s="202"/>
      <c r="AG97" s="200">
        <f>'007.16 - Hospodářský sjezd'!J30</f>
        <v>0</v>
      </c>
      <c r="AH97" s="201"/>
      <c r="AI97" s="201"/>
      <c r="AJ97" s="201"/>
      <c r="AK97" s="201"/>
      <c r="AL97" s="201"/>
      <c r="AM97" s="201"/>
      <c r="AN97" s="200">
        <f t="shared" si="0"/>
        <v>0</v>
      </c>
      <c r="AO97" s="201"/>
      <c r="AP97" s="201"/>
      <c r="AQ97" s="76" t="s">
        <v>86</v>
      </c>
      <c r="AR97" s="73"/>
      <c r="AS97" s="77">
        <v>0</v>
      </c>
      <c r="AT97" s="78">
        <f t="shared" si="1"/>
        <v>0</v>
      </c>
      <c r="AU97" s="79">
        <f>'007.16 - Hospodářský sjezd'!P121</f>
        <v>0</v>
      </c>
      <c r="AV97" s="78">
        <f>'007.16 - Hospodářský sjezd'!J33</f>
        <v>0</v>
      </c>
      <c r="AW97" s="78">
        <f>'007.16 - Hospodářský sjezd'!J34</f>
        <v>0</v>
      </c>
      <c r="AX97" s="78">
        <f>'007.16 - Hospodářský sjezd'!J35</f>
        <v>0</v>
      </c>
      <c r="AY97" s="78">
        <f>'007.16 - Hospodářský sjezd'!J36</f>
        <v>0</v>
      </c>
      <c r="AZ97" s="78">
        <f>'007.16 - Hospodářský sjezd'!F33</f>
        <v>0</v>
      </c>
      <c r="BA97" s="78">
        <f>'007.16 - Hospodářský sjezd'!F34</f>
        <v>0</v>
      </c>
      <c r="BB97" s="78">
        <f>'007.16 - Hospodářský sjezd'!F35</f>
        <v>0</v>
      </c>
      <c r="BC97" s="78">
        <f>'007.16 - Hospodářský sjezd'!F36</f>
        <v>0</v>
      </c>
      <c r="BD97" s="80">
        <f>'007.16 - Hospodářský sjezd'!F37</f>
        <v>0</v>
      </c>
      <c r="BT97" s="81" t="s">
        <v>87</v>
      </c>
      <c r="BV97" s="81" t="s">
        <v>81</v>
      </c>
      <c r="BW97" s="81" t="s">
        <v>95</v>
      </c>
      <c r="BX97" s="81" t="s">
        <v>4</v>
      </c>
      <c r="CL97" s="81" t="s">
        <v>1</v>
      </c>
      <c r="CM97" s="81" t="s">
        <v>89</v>
      </c>
    </row>
    <row r="98" spans="1:91" s="6" customFormat="1" ht="16.5" customHeight="1">
      <c r="A98" s="72" t="s">
        <v>83</v>
      </c>
      <c r="B98" s="73"/>
      <c r="C98" s="74"/>
      <c r="D98" s="202" t="s">
        <v>96</v>
      </c>
      <c r="E98" s="202"/>
      <c r="F98" s="202"/>
      <c r="G98" s="202"/>
      <c r="H98" s="202"/>
      <c r="I98" s="75"/>
      <c r="J98" s="202" t="s">
        <v>97</v>
      </c>
      <c r="K98" s="202"/>
      <c r="L98" s="202"/>
      <c r="M98" s="202"/>
      <c r="N98" s="202"/>
      <c r="O98" s="202"/>
      <c r="P98" s="202"/>
      <c r="Q98" s="202"/>
      <c r="R98" s="202"/>
      <c r="S98" s="202"/>
      <c r="T98" s="202"/>
      <c r="U98" s="202"/>
      <c r="V98" s="202"/>
      <c r="W98" s="202"/>
      <c r="X98" s="202"/>
      <c r="Y98" s="202"/>
      <c r="Z98" s="202"/>
      <c r="AA98" s="202"/>
      <c r="AB98" s="202"/>
      <c r="AC98" s="202"/>
      <c r="AD98" s="202"/>
      <c r="AE98" s="202"/>
      <c r="AF98" s="202"/>
      <c r="AG98" s="200">
        <f>'007.06 - Trubní propustek...'!J30</f>
        <v>0</v>
      </c>
      <c r="AH98" s="201"/>
      <c r="AI98" s="201"/>
      <c r="AJ98" s="201"/>
      <c r="AK98" s="201"/>
      <c r="AL98" s="201"/>
      <c r="AM98" s="201"/>
      <c r="AN98" s="200">
        <f t="shared" si="0"/>
        <v>0</v>
      </c>
      <c r="AO98" s="201"/>
      <c r="AP98" s="201"/>
      <c r="AQ98" s="76" t="s">
        <v>86</v>
      </c>
      <c r="AR98" s="73"/>
      <c r="AS98" s="77">
        <v>0</v>
      </c>
      <c r="AT98" s="78">
        <f t="shared" si="1"/>
        <v>0</v>
      </c>
      <c r="AU98" s="79">
        <f>'007.06 - Trubní propustek...'!P122</f>
        <v>0</v>
      </c>
      <c r="AV98" s="78">
        <f>'007.06 - Trubní propustek...'!J33</f>
        <v>0</v>
      </c>
      <c r="AW98" s="78">
        <f>'007.06 - Trubní propustek...'!J34</f>
        <v>0</v>
      </c>
      <c r="AX98" s="78">
        <f>'007.06 - Trubní propustek...'!J35</f>
        <v>0</v>
      </c>
      <c r="AY98" s="78">
        <f>'007.06 - Trubní propustek...'!J36</f>
        <v>0</v>
      </c>
      <c r="AZ98" s="78">
        <f>'007.06 - Trubní propustek...'!F33</f>
        <v>0</v>
      </c>
      <c r="BA98" s="78">
        <f>'007.06 - Trubní propustek...'!F34</f>
        <v>0</v>
      </c>
      <c r="BB98" s="78">
        <f>'007.06 - Trubní propustek...'!F35</f>
        <v>0</v>
      </c>
      <c r="BC98" s="78">
        <f>'007.06 - Trubní propustek...'!F36</f>
        <v>0</v>
      </c>
      <c r="BD98" s="80">
        <f>'007.06 - Trubní propustek...'!F37</f>
        <v>0</v>
      </c>
      <c r="BT98" s="81" t="s">
        <v>87</v>
      </c>
      <c r="BV98" s="81" t="s">
        <v>81</v>
      </c>
      <c r="BW98" s="81" t="s">
        <v>98</v>
      </c>
      <c r="BX98" s="81" t="s">
        <v>4</v>
      </c>
      <c r="CL98" s="81" t="s">
        <v>1</v>
      </c>
      <c r="CM98" s="81" t="s">
        <v>89</v>
      </c>
    </row>
    <row r="99" spans="1:91" s="6" customFormat="1" ht="16.5" customHeight="1">
      <c r="A99" s="72" t="s">
        <v>83</v>
      </c>
      <c r="B99" s="73"/>
      <c r="C99" s="74"/>
      <c r="D99" s="202" t="s">
        <v>99</v>
      </c>
      <c r="E99" s="202"/>
      <c r="F99" s="202"/>
      <c r="G99" s="202"/>
      <c r="H99" s="202"/>
      <c r="I99" s="75"/>
      <c r="J99" s="202" t="s">
        <v>100</v>
      </c>
      <c r="K99" s="202"/>
      <c r="L99" s="202"/>
      <c r="M99" s="202"/>
      <c r="N99" s="202"/>
      <c r="O99" s="202"/>
      <c r="P99" s="202"/>
      <c r="Q99" s="202"/>
      <c r="R99" s="202"/>
      <c r="S99" s="202"/>
      <c r="T99" s="202"/>
      <c r="U99" s="202"/>
      <c r="V99" s="202"/>
      <c r="W99" s="202"/>
      <c r="X99" s="202"/>
      <c r="Y99" s="202"/>
      <c r="Z99" s="202"/>
      <c r="AA99" s="202"/>
      <c r="AB99" s="202"/>
      <c r="AC99" s="202"/>
      <c r="AD99" s="202"/>
      <c r="AE99" s="202"/>
      <c r="AF99" s="202"/>
      <c r="AG99" s="200">
        <f>'007.24 - Opěrná zeď'!J30</f>
        <v>0</v>
      </c>
      <c r="AH99" s="201"/>
      <c r="AI99" s="201"/>
      <c r="AJ99" s="201"/>
      <c r="AK99" s="201"/>
      <c r="AL99" s="201"/>
      <c r="AM99" s="201"/>
      <c r="AN99" s="200">
        <f t="shared" si="0"/>
        <v>0</v>
      </c>
      <c r="AO99" s="201"/>
      <c r="AP99" s="201"/>
      <c r="AQ99" s="76" t="s">
        <v>86</v>
      </c>
      <c r="AR99" s="73"/>
      <c r="AS99" s="77">
        <v>0</v>
      </c>
      <c r="AT99" s="78">
        <f t="shared" si="1"/>
        <v>0</v>
      </c>
      <c r="AU99" s="79">
        <f>'007.24 - Opěrná zeď'!P122</f>
        <v>0</v>
      </c>
      <c r="AV99" s="78">
        <f>'007.24 - Opěrná zeď'!J33</f>
        <v>0</v>
      </c>
      <c r="AW99" s="78">
        <f>'007.24 - Opěrná zeď'!J34</f>
        <v>0</v>
      </c>
      <c r="AX99" s="78">
        <f>'007.24 - Opěrná zeď'!J35</f>
        <v>0</v>
      </c>
      <c r="AY99" s="78">
        <f>'007.24 - Opěrná zeď'!J36</f>
        <v>0</v>
      </c>
      <c r="AZ99" s="78">
        <f>'007.24 - Opěrná zeď'!F33</f>
        <v>0</v>
      </c>
      <c r="BA99" s="78">
        <f>'007.24 - Opěrná zeď'!F34</f>
        <v>0</v>
      </c>
      <c r="BB99" s="78">
        <f>'007.24 - Opěrná zeď'!F35</f>
        <v>0</v>
      </c>
      <c r="BC99" s="78">
        <f>'007.24 - Opěrná zeď'!F36</f>
        <v>0</v>
      </c>
      <c r="BD99" s="80">
        <f>'007.24 - Opěrná zeď'!F37</f>
        <v>0</v>
      </c>
      <c r="BT99" s="81" t="s">
        <v>87</v>
      </c>
      <c r="BV99" s="81" t="s">
        <v>81</v>
      </c>
      <c r="BW99" s="81" t="s">
        <v>101</v>
      </c>
      <c r="BX99" s="81" t="s">
        <v>4</v>
      </c>
      <c r="CL99" s="81" t="s">
        <v>1</v>
      </c>
      <c r="CM99" s="81" t="s">
        <v>89</v>
      </c>
    </row>
    <row r="100" spans="1:91" s="6" customFormat="1" ht="16.5" customHeight="1">
      <c r="A100" s="72" t="s">
        <v>83</v>
      </c>
      <c r="B100" s="73"/>
      <c r="C100" s="74"/>
      <c r="D100" s="202" t="s">
        <v>102</v>
      </c>
      <c r="E100" s="202"/>
      <c r="F100" s="202"/>
      <c r="G100" s="202"/>
      <c r="H100" s="202"/>
      <c r="I100" s="75"/>
      <c r="J100" s="202" t="s">
        <v>103</v>
      </c>
      <c r="K100" s="202"/>
      <c r="L100" s="202"/>
      <c r="M100" s="202"/>
      <c r="N100" s="202"/>
      <c r="O100" s="202"/>
      <c r="P100" s="202"/>
      <c r="Q100" s="202"/>
      <c r="R100" s="202"/>
      <c r="S100" s="202"/>
      <c r="T100" s="202"/>
      <c r="U100" s="202"/>
      <c r="V100" s="202"/>
      <c r="W100" s="202"/>
      <c r="X100" s="202"/>
      <c r="Y100" s="202"/>
      <c r="Z100" s="202"/>
      <c r="AA100" s="202"/>
      <c r="AB100" s="202"/>
      <c r="AC100" s="202"/>
      <c r="AD100" s="202"/>
      <c r="AE100" s="202"/>
      <c r="AF100" s="202"/>
      <c r="AG100" s="200">
        <f>'007.27 - Svodnice vody'!J30</f>
        <v>0</v>
      </c>
      <c r="AH100" s="201"/>
      <c r="AI100" s="201"/>
      <c r="AJ100" s="201"/>
      <c r="AK100" s="201"/>
      <c r="AL100" s="201"/>
      <c r="AM100" s="201"/>
      <c r="AN100" s="200">
        <f t="shared" si="0"/>
        <v>0</v>
      </c>
      <c r="AO100" s="201"/>
      <c r="AP100" s="201"/>
      <c r="AQ100" s="76" t="s">
        <v>86</v>
      </c>
      <c r="AR100" s="73"/>
      <c r="AS100" s="82">
        <v>0</v>
      </c>
      <c r="AT100" s="83">
        <f t="shared" si="1"/>
        <v>0</v>
      </c>
      <c r="AU100" s="84">
        <f>'007.27 - Svodnice vody'!P118</f>
        <v>0</v>
      </c>
      <c r="AV100" s="83">
        <f>'007.27 - Svodnice vody'!J33</f>
        <v>0</v>
      </c>
      <c r="AW100" s="83">
        <f>'007.27 - Svodnice vody'!J34</f>
        <v>0</v>
      </c>
      <c r="AX100" s="83">
        <f>'007.27 - Svodnice vody'!J35</f>
        <v>0</v>
      </c>
      <c r="AY100" s="83">
        <f>'007.27 - Svodnice vody'!J36</f>
        <v>0</v>
      </c>
      <c r="AZ100" s="83">
        <f>'007.27 - Svodnice vody'!F33</f>
        <v>0</v>
      </c>
      <c r="BA100" s="83">
        <f>'007.27 - Svodnice vody'!F34</f>
        <v>0</v>
      </c>
      <c r="BB100" s="83">
        <f>'007.27 - Svodnice vody'!F35</f>
        <v>0</v>
      </c>
      <c r="BC100" s="83">
        <f>'007.27 - Svodnice vody'!F36</f>
        <v>0</v>
      </c>
      <c r="BD100" s="85">
        <f>'007.27 - Svodnice vody'!F37</f>
        <v>0</v>
      </c>
      <c r="BT100" s="81" t="s">
        <v>87</v>
      </c>
      <c r="BV100" s="81" t="s">
        <v>81</v>
      </c>
      <c r="BW100" s="81" t="s">
        <v>104</v>
      </c>
      <c r="BX100" s="81" t="s">
        <v>4</v>
      </c>
      <c r="CL100" s="81" t="s">
        <v>1</v>
      </c>
      <c r="CM100" s="81" t="s">
        <v>89</v>
      </c>
    </row>
    <row r="101" spans="1:91" s="1" customFormat="1" ht="30" customHeight="1">
      <c r="B101" s="30"/>
      <c r="AR101" s="30"/>
    </row>
    <row r="102" spans="1:91" s="1" customFormat="1" ht="6.95" customHeight="1">
      <c r="B102" s="42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30"/>
    </row>
  </sheetData>
  <mergeCells count="62">
    <mergeCell ref="AS89:AT91"/>
    <mergeCell ref="AM90:AP90"/>
    <mergeCell ref="D97:H97"/>
    <mergeCell ref="J97:AF97"/>
    <mergeCell ref="AG97:AM97"/>
    <mergeCell ref="C92:G92"/>
    <mergeCell ref="AG92:AM92"/>
    <mergeCell ref="I92:AF92"/>
    <mergeCell ref="D95:H95"/>
    <mergeCell ref="AG95:AM95"/>
    <mergeCell ref="J95:AF95"/>
    <mergeCell ref="D100:H100"/>
    <mergeCell ref="J100:AF100"/>
    <mergeCell ref="AG94:AM94"/>
    <mergeCell ref="AN94:AP94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K30:AO30"/>
    <mergeCell ref="L30:P30"/>
    <mergeCell ref="W30:AE30"/>
    <mergeCell ref="L31:P31"/>
    <mergeCell ref="AN100:AP100"/>
    <mergeCell ref="AG100:AM100"/>
    <mergeCell ref="AN97:AP97"/>
    <mergeCell ref="AN92:AP92"/>
    <mergeCell ref="AN95:AP95"/>
    <mergeCell ref="L85:AJ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</mergeCells>
  <hyperlinks>
    <hyperlink ref="A95" location="'003.12 - 1L 4,0-30'!C2" display="/" xr:uid="{00000000-0004-0000-0000-000000000000}"/>
    <hyperlink ref="A96" location="'007.19 - Lesní sklad'!C2" display="/" xr:uid="{00000000-0004-0000-0000-000001000000}"/>
    <hyperlink ref="A97" location="'007.16 - Hospodářský sjezd'!C2" display="/" xr:uid="{00000000-0004-0000-0000-000002000000}"/>
    <hyperlink ref="A98" location="'007.06 - Trubní propustek...'!C2" display="/" xr:uid="{00000000-0004-0000-0000-000003000000}"/>
    <hyperlink ref="A99" location="'007.24 - Opěrná zeď'!C2" display="/" xr:uid="{00000000-0004-0000-0000-000004000000}"/>
    <hyperlink ref="A100" location="'007.27 - Svodnice vody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45"/>
  <sheetViews>
    <sheetView showGridLines="0" topLeftCell="A189" workbookViewId="0">
      <selection activeCell="C242" sqref="C242:C24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0" t="s">
        <v>5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5" t="s">
        <v>88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89</v>
      </c>
    </row>
    <row r="4" spans="2:46" ht="24.95" customHeight="1">
      <c r="B4" s="18"/>
      <c r="D4" s="19" t="s">
        <v>105</v>
      </c>
      <c r="L4" s="18"/>
      <c r="M4" s="86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0" t="str">
        <f>'Rekapitulace stavby'!K6</f>
        <v>Lesní cesta Supí potok</v>
      </c>
      <c r="F7" s="221"/>
      <c r="G7" s="221"/>
      <c r="H7" s="221"/>
      <c r="L7" s="18"/>
    </row>
    <row r="8" spans="2:46" s="1" customFormat="1" ht="12" customHeight="1">
      <c r="B8" s="30"/>
      <c r="D8" s="25" t="s">
        <v>106</v>
      </c>
      <c r="L8" s="30"/>
    </row>
    <row r="9" spans="2:46" s="1" customFormat="1" ht="16.5" customHeight="1">
      <c r="B9" s="30"/>
      <c r="E9" s="210" t="s">
        <v>107</v>
      </c>
      <c r="F9" s="219"/>
      <c r="G9" s="219"/>
      <c r="H9" s="219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28. 5. 2025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29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30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22" t="str">
        <f>'Rekapitulace stavby'!E14</f>
        <v>Vyplň údaj</v>
      </c>
      <c r="F18" s="192"/>
      <c r="G18" s="192"/>
      <c r="H18" s="192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32</v>
      </c>
      <c r="I20" s="25" t="s">
        <v>25</v>
      </c>
      <c r="J20" s="23" t="s">
        <v>33</v>
      </c>
      <c r="L20" s="30"/>
    </row>
    <row r="21" spans="2:12" s="1" customFormat="1" ht="18" customHeight="1">
      <c r="B21" s="30"/>
      <c r="E21" s="23" t="s">
        <v>34</v>
      </c>
      <c r="I21" s="25" t="s">
        <v>28</v>
      </c>
      <c r="J21" s="23" t="s">
        <v>35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37</v>
      </c>
      <c r="I23" s="25" t="s">
        <v>25</v>
      </c>
      <c r="J23" s="23" t="s">
        <v>33</v>
      </c>
      <c r="L23" s="30"/>
    </row>
    <row r="24" spans="2:12" s="1" customFormat="1" ht="18" customHeight="1">
      <c r="B24" s="30"/>
      <c r="E24" s="23" t="s">
        <v>34</v>
      </c>
      <c r="I24" s="25" t="s">
        <v>28</v>
      </c>
      <c r="J24" s="23" t="s">
        <v>35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38</v>
      </c>
      <c r="L26" s="30"/>
    </row>
    <row r="27" spans="2:12" s="7" customFormat="1" ht="16.5" customHeight="1">
      <c r="B27" s="87"/>
      <c r="E27" s="196" t="s">
        <v>1</v>
      </c>
      <c r="F27" s="196"/>
      <c r="G27" s="196"/>
      <c r="H27" s="196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39</v>
      </c>
      <c r="J30" s="64">
        <f>ROUND(J124,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41</v>
      </c>
      <c r="I32" s="33" t="s">
        <v>40</v>
      </c>
      <c r="J32" s="33" t="s">
        <v>42</v>
      </c>
      <c r="L32" s="30"/>
    </row>
    <row r="33" spans="2:12" s="1" customFormat="1" ht="14.45" customHeight="1">
      <c r="B33" s="30"/>
      <c r="D33" s="53" t="s">
        <v>43</v>
      </c>
      <c r="E33" s="25" t="s">
        <v>44</v>
      </c>
      <c r="F33" s="89">
        <f>ROUND((SUM(BE124:BE239)),  2)</f>
        <v>0</v>
      </c>
      <c r="I33" s="90">
        <v>0.21</v>
      </c>
      <c r="J33" s="89">
        <f>ROUND(((SUM(BE124:BE239))*I33),  2)</f>
        <v>0</v>
      </c>
      <c r="L33" s="30"/>
    </row>
    <row r="34" spans="2:12" s="1" customFormat="1" ht="14.45" customHeight="1">
      <c r="B34" s="30"/>
      <c r="E34" s="25" t="s">
        <v>45</v>
      </c>
      <c r="F34" s="89">
        <f>ROUND((SUM(BF124:BF239)),  2)</f>
        <v>0</v>
      </c>
      <c r="I34" s="90">
        <v>0.12</v>
      </c>
      <c r="J34" s="89">
        <f>ROUND(((SUM(BF124:BF239))*I34),  2)</f>
        <v>0</v>
      </c>
      <c r="L34" s="30"/>
    </row>
    <row r="35" spans="2:12" s="1" customFormat="1" ht="14.45" hidden="1" customHeight="1">
      <c r="B35" s="30"/>
      <c r="E35" s="25" t="s">
        <v>46</v>
      </c>
      <c r="F35" s="89">
        <f>ROUND((SUM(BG124:BG239)),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47</v>
      </c>
      <c r="F36" s="89">
        <f>ROUND((SUM(BH124:BH239)),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48</v>
      </c>
      <c r="F37" s="89">
        <f>ROUND((SUM(BI124:BI239)),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49</v>
      </c>
      <c r="E39" s="55"/>
      <c r="F39" s="55"/>
      <c r="G39" s="93" t="s">
        <v>50</v>
      </c>
      <c r="H39" s="94" t="s">
        <v>51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52</v>
      </c>
      <c r="E50" s="40"/>
      <c r="F50" s="40"/>
      <c r="G50" s="39" t="s">
        <v>53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54</v>
      </c>
      <c r="E61" s="32"/>
      <c r="F61" s="97" t="s">
        <v>55</v>
      </c>
      <c r="G61" s="41" t="s">
        <v>54</v>
      </c>
      <c r="H61" s="32"/>
      <c r="I61" s="32"/>
      <c r="J61" s="98" t="s">
        <v>55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56</v>
      </c>
      <c r="E65" s="40"/>
      <c r="F65" s="40"/>
      <c r="G65" s="39" t="s">
        <v>57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54</v>
      </c>
      <c r="E76" s="32"/>
      <c r="F76" s="97" t="s">
        <v>55</v>
      </c>
      <c r="G76" s="41" t="s">
        <v>54</v>
      </c>
      <c r="H76" s="32"/>
      <c r="I76" s="32"/>
      <c r="J76" s="98" t="s">
        <v>55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hidden="1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hidden="1" customHeight="1">
      <c r="B82" s="30"/>
      <c r="C82" s="19" t="s">
        <v>108</v>
      </c>
      <c r="L82" s="30"/>
    </row>
    <row r="83" spans="2:47" s="1" customFormat="1" ht="6.95" hidden="1" customHeight="1">
      <c r="B83" s="30"/>
      <c r="L83" s="30"/>
    </row>
    <row r="84" spans="2:47" s="1" customFormat="1" ht="12" hidden="1" customHeight="1">
      <c r="B84" s="30"/>
      <c r="C84" s="25" t="s">
        <v>16</v>
      </c>
      <c r="L84" s="30"/>
    </row>
    <row r="85" spans="2:47" s="1" customFormat="1" ht="16.5" hidden="1" customHeight="1">
      <c r="B85" s="30"/>
      <c r="E85" s="220" t="str">
        <f>E7</f>
        <v>Lesní cesta Supí potok</v>
      </c>
      <c r="F85" s="221"/>
      <c r="G85" s="221"/>
      <c r="H85" s="221"/>
      <c r="L85" s="30"/>
    </row>
    <row r="86" spans="2:47" s="1" customFormat="1" ht="12" hidden="1" customHeight="1">
      <c r="B86" s="30"/>
      <c r="C86" s="25" t="s">
        <v>106</v>
      </c>
      <c r="L86" s="30"/>
    </row>
    <row r="87" spans="2:47" s="1" customFormat="1" ht="16.5" hidden="1" customHeight="1">
      <c r="B87" s="30"/>
      <c r="E87" s="210" t="str">
        <f>E9</f>
        <v>003.12 - 1L 4,0/30</v>
      </c>
      <c r="F87" s="219"/>
      <c r="G87" s="219"/>
      <c r="H87" s="219"/>
      <c r="L87" s="30"/>
    </row>
    <row r="88" spans="2:47" s="1" customFormat="1" ht="6.95" hidden="1" customHeight="1">
      <c r="B88" s="30"/>
      <c r="L88" s="30"/>
    </row>
    <row r="89" spans="2:47" s="1" customFormat="1" ht="12" hidden="1" customHeight="1">
      <c r="B89" s="30"/>
      <c r="C89" s="25" t="s">
        <v>20</v>
      </c>
      <c r="F89" s="23" t="str">
        <f>F12</f>
        <v>Loket</v>
      </c>
      <c r="I89" s="25" t="s">
        <v>22</v>
      </c>
      <c r="J89" s="50" t="str">
        <f>IF(J12="","",J12)</f>
        <v>28. 5. 2025</v>
      </c>
      <c r="L89" s="30"/>
    </row>
    <row r="90" spans="2:47" s="1" customFormat="1" ht="6.95" hidden="1" customHeight="1">
      <c r="B90" s="30"/>
      <c r="L90" s="30"/>
    </row>
    <row r="91" spans="2:47" s="1" customFormat="1" ht="15.2" hidden="1" customHeight="1">
      <c r="B91" s="30"/>
      <c r="C91" s="25" t="s">
        <v>24</v>
      </c>
      <c r="F91" s="23" t="str">
        <f>E15</f>
        <v>Loketské městské lesy, s.r.o.</v>
      </c>
      <c r="I91" s="25" t="s">
        <v>32</v>
      </c>
      <c r="J91" s="28" t="str">
        <f>E21</f>
        <v>Ing. Jiří Ježek</v>
      </c>
      <c r="L91" s="30"/>
    </row>
    <row r="92" spans="2:47" s="1" customFormat="1" ht="15.2" hidden="1" customHeight="1">
      <c r="B92" s="30"/>
      <c r="C92" s="25" t="s">
        <v>30</v>
      </c>
      <c r="F92" s="23" t="str">
        <f>IF(E18="","",E18)</f>
        <v>Vyplň údaj</v>
      </c>
      <c r="I92" s="25" t="s">
        <v>37</v>
      </c>
      <c r="J92" s="28" t="str">
        <f>E24</f>
        <v>Ing. Jiří Ježek</v>
      </c>
      <c r="L92" s="30"/>
    </row>
    <row r="93" spans="2:47" s="1" customFormat="1" ht="10.35" hidden="1" customHeight="1">
      <c r="B93" s="30"/>
      <c r="L93" s="30"/>
    </row>
    <row r="94" spans="2:47" s="1" customFormat="1" ht="29.25" hidden="1" customHeight="1">
      <c r="B94" s="30"/>
      <c r="C94" s="99" t="s">
        <v>109</v>
      </c>
      <c r="D94" s="91"/>
      <c r="E94" s="91"/>
      <c r="F94" s="91"/>
      <c r="G94" s="91"/>
      <c r="H94" s="91"/>
      <c r="I94" s="91"/>
      <c r="J94" s="100" t="s">
        <v>110</v>
      </c>
      <c r="K94" s="91"/>
      <c r="L94" s="30"/>
    </row>
    <row r="95" spans="2:47" s="1" customFormat="1" ht="10.35" hidden="1" customHeight="1">
      <c r="B95" s="30"/>
      <c r="L95" s="30"/>
    </row>
    <row r="96" spans="2:47" s="1" customFormat="1" ht="22.9" hidden="1" customHeight="1">
      <c r="B96" s="30"/>
      <c r="C96" s="101" t="s">
        <v>111</v>
      </c>
      <c r="J96" s="64">
        <f>J124</f>
        <v>0</v>
      </c>
      <c r="L96" s="30"/>
      <c r="AU96" s="15" t="s">
        <v>112</v>
      </c>
    </row>
    <row r="97" spans="2:12" s="8" customFormat="1" ht="24.95" hidden="1" customHeight="1">
      <c r="B97" s="102"/>
      <c r="D97" s="103" t="s">
        <v>113</v>
      </c>
      <c r="E97" s="104"/>
      <c r="F97" s="104"/>
      <c r="G97" s="104"/>
      <c r="H97" s="104"/>
      <c r="I97" s="104"/>
      <c r="J97" s="105">
        <f>J125</f>
        <v>0</v>
      </c>
      <c r="L97" s="102"/>
    </row>
    <row r="98" spans="2:12" s="9" customFormat="1" ht="19.899999999999999" hidden="1" customHeight="1">
      <c r="B98" s="106"/>
      <c r="D98" s="107" t="s">
        <v>114</v>
      </c>
      <c r="E98" s="108"/>
      <c r="F98" s="108"/>
      <c r="G98" s="108"/>
      <c r="H98" s="108"/>
      <c r="I98" s="108"/>
      <c r="J98" s="109">
        <f>J126</f>
        <v>0</v>
      </c>
      <c r="L98" s="106"/>
    </row>
    <row r="99" spans="2:12" s="9" customFormat="1" ht="19.899999999999999" hidden="1" customHeight="1">
      <c r="B99" s="106"/>
      <c r="D99" s="107" t="s">
        <v>115</v>
      </c>
      <c r="E99" s="108"/>
      <c r="F99" s="108"/>
      <c r="G99" s="108"/>
      <c r="H99" s="108"/>
      <c r="I99" s="108"/>
      <c r="J99" s="109">
        <f>J172</f>
        <v>0</v>
      </c>
      <c r="L99" s="106"/>
    </row>
    <row r="100" spans="2:12" s="9" customFormat="1" ht="19.899999999999999" hidden="1" customHeight="1">
      <c r="B100" s="106"/>
      <c r="D100" s="107" t="s">
        <v>116</v>
      </c>
      <c r="E100" s="108"/>
      <c r="F100" s="108"/>
      <c r="G100" s="108"/>
      <c r="H100" s="108"/>
      <c r="I100" s="108"/>
      <c r="J100" s="109">
        <f>J203</f>
        <v>0</v>
      </c>
      <c r="L100" s="106"/>
    </row>
    <row r="101" spans="2:12" s="9" customFormat="1" ht="19.899999999999999" hidden="1" customHeight="1">
      <c r="B101" s="106"/>
      <c r="D101" s="107" t="s">
        <v>117</v>
      </c>
      <c r="E101" s="108"/>
      <c r="F101" s="108"/>
      <c r="G101" s="108"/>
      <c r="H101" s="108"/>
      <c r="I101" s="108"/>
      <c r="J101" s="109">
        <f>J228</f>
        <v>0</v>
      </c>
      <c r="L101" s="106"/>
    </row>
    <row r="102" spans="2:12" s="8" customFormat="1" ht="24.95" hidden="1" customHeight="1">
      <c r="B102" s="102"/>
      <c r="D102" s="103" t="s">
        <v>118</v>
      </c>
      <c r="E102" s="104"/>
      <c r="F102" s="104"/>
      <c r="G102" s="104"/>
      <c r="H102" s="104"/>
      <c r="I102" s="104"/>
      <c r="J102" s="105">
        <f>J230</f>
        <v>0</v>
      </c>
      <c r="L102" s="102"/>
    </row>
    <row r="103" spans="2:12" s="9" customFormat="1" ht="19.899999999999999" hidden="1" customHeight="1">
      <c r="B103" s="106"/>
      <c r="D103" s="107" t="s">
        <v>119</v>
      </c>
      <c r="E103" s="108"/>
      <c r="F103" s="108"/>
      <c r="G103" s="108"/>
      <c r="H103" s="108"/>
      <c r="I103" s="108"/>
      <c r="J103" s="109">
        <f>J231</f>
        <v>0</v>
      </c>
      <c r="L103" s="106"/>
    </row>
    <row r="104" spans="2:12" s="9" customFormat="1" ht="19.899999999999999" hidden="1" customHeight="1">
      <c r="B104" s="106"/>
      <c r="D104" s="107" t="s">
        <v>120</v>
      </c>
      <c r="E104" s="108"/>
      <c r="F104" s="108"/>
      <c r="G104" s="108"/>
      <c r="H104" s="108"/>
      <c r="I104" s="108"/>
      <c r="J104" s="109">
        <f>J235</f>
        <v>0</v>
      </c>
      <c r="L104" s="106"/>
    </row>
    <row r="105" spans="2:12" s="1" customFormat="1" ht="21.75" hidden="1" customHeight="1">
      <c r="B105" s="30"/>
      <c r="L105" s="30"/>
    </row>
    <row r="106" spans="2:12" s="1" customFormat="1" ht="6.95" hidden="1" customHeight="1"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30"/>
    </row>
    <row r="107" spans="2:12" hidden="1"/>
    <row r="108" spans="2:12" hidden="1"/>
    <row r="109" spans="2:12" hidden="1"/>
    <row r="110" spans="2:12" s="1" customFormat="1" ht="6.95" customHeight="1"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30"/>
    </row>
    <row r="111" spans="2:12" s="1" customFormat="1" ht="24.95" customHeight="1">
      <c r="B111" s="30"/>
      <c r="C111" s="19" t="s">
        <v>121</v>
      </c>
      <c r="L111" s="30"/>
    </row>
    <row r="112" spans="2:12" s="1" customFormat="1" ht="6.95" customHeight="1">
      <c r="B112" s="30"/>
      <c r="L112" s="30"/>
    </row>
    <row r="113" spans="2:65" s="1" customFormat="1" ht="12" customHeight="1">
      <c r="B113" s="30"/>
      <c r="C113" s="25" t="s">
        <v>16</v>
      </c>
      <c r="L113" s="30"/>
    </row>
    <row r="114" spans="2:65" s="1" customFormat="1" ht="16.5" customHeight="1">
      <c r="B114" s="30"/>
      <c r="E114" s="220" t="str">
        <f>E7</f>
        <v>Lesní cesta Supí potok</v>
      </c>
      <c r="F114" s="221"/>
      <c r="G114" s="221"/>
      <c r="H114" s="221"/>
      <c r="L114" s="30"/>
    </row>
    <row r="115" spans="2:65" s="1" customFormat="1" ht="12" customHeight="1">
      <c r="B115" s="30"/>
      <c r="C115" s="25" t="s">
        <v>106</v>
      </c>
      <c r="L115" s="30"/>
    </row>
    <row r="116" spans="2:65" s="1" customFormat="1" ht="16.5" customHeight="1">
      <c r="B116" s="30"/>
      <c r="E116" s="210" t="str">
        <f>E9</f>
        <v>003.12 - 1L 4,0/30</v>
      </c>
      <c r="F116" s="219"/>
      <c r="G116" s="219"/>
      <c r="H116" s="219"/>
      <c r="L116" s="30"/>
    </row>
    <row r="117" spans="2:65" s="1" customFormat="1" ht="6.95" customHeight="1">
      <c r="B117" s="30"/>
      <c r="L117" s="30"/>
    </row>
    <row r="118" spans="2:65" s="1" customFormat="1" ht="12" customHeight="1">
      <c r="B118" s="30"/>
      <c r="C118" s="25" t="s">
        <v>20</v>
      </c>
      <c r="F118" s="23" t="str">
        <f>F12</f>
        <v>Loket</v>
      </c>
      <c r="I118" s="25" t="s">
        <v>22</v>
      </c>
      <c r="J118" s="50" t="str">
        <f>IF(J12="","",J12)</f>
        <v>28. 5. 2025</v>
      </c>
      <c r="L118" s="30"/>
    </row>
    <row r="119" spans="2:65" s="1" customFormat="1" ht="6.95" customHeight="1">
      <c r="B119" s="30"/>
      <c r="L119" s="30"/>
    </row>
    <row r="120" spans="2:65" s="1" customFormat="1" ht="15.2" customHeight="1">
      <c r="B120" s="30"/>
      <c r="C120" s="25" t="s">
        <v>24</v>
      </c>
      <c r="F120" s="23" t="str">
        <f>E15</f>
        <v>Loketské městské lesy, s.r.o.</v>
      </c>
      <c r="I120" s="25" t="s">
        <v>32</v>
      </c>
      <c r="J120" s="28" t="str">
        <f>E21</f>
        <v>Ing. Jiří Ježek</v>
      </c>
      <c r="L120" s="30"/>
    </row>
    <row r="121" spans="2:65" s="1" customFormat="1" ht="15.2" customHeight="1">
      <c r="B121" s="30"/>
      <c r="C121" s="25" t="s">
        <v>30</v>
      </c>
      <c r="F121" s="23" t="str">
        <f>IF(E18="","",E18)</f>
        <v>Vyplň údaj</v>
      </c>
      <c r="I121" s="25" t="s">
        <v>37</v>
      </c>
      <c r="J121" s="28" t="str">
        <f>E24</f>
        <v>Ing. Jiří Ježek</v>
      </c>
      <c r="L121" s="30"/>
    </row>
    <row r="122" spans="2:65" s="1" customFormat="1" ht="10.35" customHeight="1">
      <c r="B122" s="30"/>
      <c r="L122" s="30"/>
    </row>
    <row r="123" spans="2:65" s="10" customFormat="1" ht="29.25" customHeight="1">
      <c r="B123" s="110"/>
      <c r="C123" s="111" t="s">
        <v>122</v>
      </c>
      <c r="D123" s="112" t="s">
        <v>64</v>
      </c>
      <c r="E123" s="112" t="s">
        <v>60</v>
      </c>
      <c r="F123" s="112" t="s">
        <v>61</v>
      </c>
      <c r="G123" s="112" t="s">
        <v>123</v>
      </c>
      <c r="H123" s="112" t="s">
        <v>124</v>
      </c>
      <c r="I123" s="112" t="s">
        <v>125</v>
      </c>
      <c r="J123" s="112" t="s">
        <v>110</v>
      </c>
      <c r="K123" s="113" t="s">
        <v>126</v>
      </c>
      <c r="L123" s="110"/>
      <c r="M123" s="57" t="s">
        <v>1</v>
      </c>
      <c r="N123" s="58" t="s">
        <v>43</v>
      </c>
      <c r="O123" s="58" t="s">
        <v>127</v>
      </c>
      <c r="P123" s="58" t="s">
        <v>128</v>
      </c>
      <c r="Q123" s="58" t="s">
        <v>129</v>
      </c>
      <c r="R123" s="58" t="s">
        <v>130</v>
      </c>
      <c r="S123" s="58" t="s">
        <v>131</v>
      </c>
      <c r="T123" s="59" t="s">
        <v>132</v>
      </c>
    </row>
    <row r="124" spans="2:65" s="1" customFormat="1" ht="22.9" customHeight="1">
      <c r="B124" s="30"/>
      <c r="C124" s="62" t="s">
        <v>133</v>
      </c>
      <c r="J124" s="114">
        <f>BK124</f>
        <v>0</v>
      </c>
      <c r="L124" s="30"/>
      <c r="M124" s="60"/>
      <c r="N124" s="51"/>
      <c r="O124" s="51"/>
      <c r="P124" s="115">
        <f>P125+P230</f>
        <v>0</v>
      </c>
      <c r="Q124" s="51"/>
      <c r="R124" s="115">
        <f>R125+R230</f>
        <v>2044.1776337999997</v>
      </c>
      <c r="S124" s="51"/>
      <c r="T124" s="116">
        <f>T125+T230</f>
        <v>620.75955999999996</v>
      </c>
      <c r="AT124" s="15" t="s">
        <v>78</v>
      </c>
      <c r="AU124" s="15" t="s">
        <v>112</v>
      </c>
      <c r="BK124" s="117">
        <f>BK125+BK230</f>
        <v>0</v>
      </c>
    </row>
    <row r="125" spans="2:65" s="11" customFormat="1" ht="25.9" customHeight="1">
      <c r="B125" s="118"/>
      <c r="D125" s="119" t="s">
        <v>78</v>
      </c>
      <c r="E125" s="120" t="s">
        <v>134</v>
      </c>
      <c r="F125" s="120" t="s">
        <v>135</v>
      </c>
      <c r="I125" s="121"/>
      <c r="J125" s="122">
        <f>BK125</f>
        <v>0</v>
      </c>
      <c r="L125" s="118"/>
      <c r="M125" s="123"/>
      <c r="P125" s="124">
        <f>P126+P172+P203+P228</f>
        <v>0</v>
      </c>
      <c r="R125" s="124">
        <f>R126+R172+R203+R228</f>
        <v>2044.1776337999997</v>
      </c>
      <c r="T125" s="125">
        <f>T126+T172+T203+T228</f>
        <v>620.75955999999996</v>
      </c>
      <c r="AR125" s="119" t="s">
        <v>87</v>
      </c>
      <c r="AT125" s="126" t="s">
        <v>78</v>
      </c>
      <c r="AU125" s="126" t="s">
        <v>79</v>
      </c>
      <c r="AY125" s="119" t="s">
        <v>136</v>
      </c>
      <c r="BK125" s="127">
        <f>BK126+BK172+BK203+BK228</f>
        <v>0</v>
      </c>
    </row>
    <row r="126" spans="2:65" s="11" customFormat="1" ht="22.9" customHeight="1">
      <c r="B126" s="118"/>
      <c r="D126" s="119" t="s">
        <v>78</v>
      </c>
      <c r="E126" s="128" t="s">
        <v>87</v>
      </c>
      <c r="F126" s="128" t="s">
        <v>137</v>
      </c>
      <c r="I126" s="121"/>
      <c r="J126" s="129">
        <f>BK126</f>
        <v>0</v>
      </c>
      <c r="L126" s="118"/>
      <c r="M126" s="123"/>
      <c r="P126" s="124">
        <f>SUM(P127:P171)</f>
        <v>0</v>
      </c>
      <c r="R126" s="124">
        <f>SUM(R127:R171)</f>
        <v>0</v>
      </c>
      <c r="T126" s="125">
        <f>SUM(T127:T171)</f>
        <v>158.63679999999999</v>
      </c>
      <c r="AR126" s="119" t="s">
        <v>87</v>
      </c>
      <c r="AT126" s="126" t="s">
        <v>78</v>
      </c>
      <c r="AU126" s="126" t="s">
        <v>87</v>
      </c>
      <c r="AY126" s="119" t="s">
        <v>136</v>
      </c>
      <c r="BK126" s="127">
        <f>SUM(BK127:BK171)</f>
        <v>0</v>
      </c>
    </row>
    <row r="127" spans="2:65" s="1" customFormat="1" ht="16.5" customHeight="1">
      <c r="B127" s="130"/>
      <c r="C127" s="131" t="s">
        <v>87</v>
      </c>
      <c r="D127" s="131" t="s">
        <v>138</v>
      </c>
      <c r="E127" s="132" t="s">
        <v>139</v>
      </c>
      <c r="F127" s="133" t="s">
        <v>140</v>
      </c>
      <c r="G127" s="134" t="s">
        <v>141</v>
      </c>
      <c r="H127" s="135">
        <v>10</v>
      </c>
      <c r="I127" s="136"/>
      <c r="J127" s="137">
        <f>ROUND(I127*H127,2)</f>
        <v>0</v>
      </c>
      <c r="K127" s="133" t="s">
        <v>142</v>
      </c>
      <c r="L127" s="30"/>
      <c r="M127" s="138" t="s">
        <v>1</v>
      </c>
      <c r="N127" s="139" t="s">
        <v>44</v>
      </c>
      <c r="P127" s="140">
        <f>O127*H127</f>
        <v>0</v>
      </c>
      <c r="Q127" s="140">
        <v>0</v>
      </c>
      <c r="R127" s="140">
        <f>Q127*H127</f>
        <v>0</v>
      </c>
      <c r="S127" s="140">
        <v>0</v>
      </c>
      <c r="T127" s="141">
        <f>S127*H127</f>
        <v>0</v>
      </c>
      <c r="AR127" s="142" t="s">
        <v>143</v>
      </c>
      <c r="AT127" s="142" t="s">
        <v>138</v>
      </c>
      <c r="AU127" s="142" t="s">
        <v>89</v>
      </c>
      <c r="AY127" s="15" t="s">
        <v>136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5" t="s">
        <v>87</v>
      </c>
      <c r="BK127" s="143">
        <f>ROUND(I127*H127,2)</f>
        <v>0</v>
      </c>
      <c r="BL127" s="15" t="s">
        <v>143</v>
      </c>
      <c r="BM127" s="142" t="s">
        <v>144</v>
      </c>
    </row>
    <row r="128" spans="2:65" s="12" customFormat="1">
      <c r="B128" s="144"/>
      <c r="D128" s="145" t="s">
        <v>145</v>
      </c>
      <c r="E128" s="146" t="s">
        <v>1</v>
      </c>
      <c r="F128" s="147" t="s">
        <v>146</v>
      </c>
      <c r="H128" s="148">
        <v>10</v>
      </c>
      <c r="I128" s="149"/>
      <c r="L128" s="144"/>
      <c r="M128" s="150"/>
      <c r="T128" s="151"/>
      <c r="AT128" s="146" t="s">
        <v>145</v>
      </c>
      <c r="AU128" s="146" t="s">
        <v>89</v>
      </c>
      <c r="AV128" s="12" t="s">
        <v>89</v>
      </c>
      <c r="AW128" s="12" t="s">
        <v>36</v>
      </c>
      <c r="AX128" s="12" t="s">
        <v>79</v>
      </c>
      <c r="AY128" s="146" t="s">
        <v>136</v>
      </c>
    </row>
    <row r="129" spans="2:65" s="13" customFormat="1">
      <c r="B129" s="152"/>
      <c r="D129" s="145" t="s">
        <v>145</v>
      </c>
      <c r="E129" s="153" t="s">
        <v>1</v>
      </c>
      <c r="F129" s="154" t="s">
        <v>147</v>
      </c>
      <c r="H129" s="155">
        <v>10</v>
      </c>
      <c r="I129" s="156"/>
      <c r="L129" s="152"/>
      <c r="M129" s="157"/>
      <c r="T129" s="158"/>
      <c r="AT129" s="153" t="s">
        <v>145</v>
      </c>
      <c r="AU129" s="153" t="s">
        <v>89</v>
      </c>
      <c r="AV129" s="13" t="s">
        <v>143</v>
      </c>
      <c r="AW129" s="13" t="s">
        <v>36</v>
      </c>
      <c r="AX129" s="13" t="s">
        <v>87</v>
      </c>
      <c r="AY129" s="153" t="s">
        <v>136</v>
      </c>
    </row>
    <row r="130" spans="2:65" s="1" customFormat="1" ht="16.5" customHeight="1">
      <c r="B130" s="130"/>
      <c r="C130" s="131" t="s">
        <v>89</v>
      </c>
      <c r="D130" s="131" t="s">
        <v>138</v>
      </c>
      <c r="E130" s="132" t="s">
        <v>148</v>
      </c>
      <c r="F130" s="133" t="s">
        <v>149</v>
      </c>
      <c r="G130" s="134" t="s">
        <v>141</v>
      </c>
      <c r="H130" s="135">
        <v>7</v>
      </c>
      <c r="I130" s="136"/>
      <c r="J130" s="137">
        <f>ROUND(I130*H130,2)</f>
        <v>0</v>
      </c>
      <c r="K130" s="133" t="s">
        <v>142</v>
      </c>
      <c r="L130" s="30"/>
      <c r="M130" s="138" t="s">
        <v>1</v>
      </c>
      <c r="N130" s="139" t="s">
        <v>44</v>
      </c>
      <c r="P130" s="140">
        <f>O130*H130</f>
        <v>0</v>
      </c>
      <c r="Q130" s="140">
        <v>0</v>
      </c>
      <c r="R130" s="140">
        <f>Q130*H130</f>
        <v>0</v>
      </c>
      <c r="S130" s="140">
        <v>0</v>
      </c>
      <c r="T130" s="141">
        <f>S130*H130</f>
        <v>0</v>
      </c>
      <c r="AR130" s="142" t="s">
        <v>143</v>
      </c>
      <c r="AT130" s="142" t="s">
        <v>138</v>
      </c>
      <c r="AU130" s="142" t="s">
        <v>89</v>
      </c>
      <c r="AY130" s="15" t="s">
        <v>136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5" t="s">
        <v>87</v>
      </c>
      <c r="BK130" s="143">
        <f>ROUND(I130*H130,2)</f>
        <v>0</v>
      </c>
      <c r="BL130" s="15" t="s">
        <v>143</v>
      </c>
      <c r="BM130" s="142" t="s">
        <v>150</v>
      </c>
    </row>
    <row r="131" spans="2:65" s="12" customFormat="1">
      <c r="B131" s="144"/>
      <c r="D131" s="145" t="s">
        <v>145</v>
      </c>
      <c r="E131" s="146" t="s">
        <v>1</v>
      </c>
      <c r="F131" s="147" t="s">
        <v>151</v>
      </c>
      <c r="H131" s="148">
        <v>7</v>
      </c>
      <c r="I131" s="149"/>
      <c r="L131" s="144"/>
      <c r="M131" s="150"/>
      <c r="T131" s="151"/>
      <c r="AT131" s="146" t="s">
        <v>145</v>
      </c>
      <c r="AU131" s="146" t="s">
        <v>89</v>
      </c>
      <c r="AV131" s="12" t="s">
        <v>89</v>
      </c>
      <c r="AW131" s="12" t="s">
        <v>36</v>
      </c>
      <c r="AX131" s="12" t="s">
        <v>79</v>
      </c>
      <c r="AY131" s="146" t="s">
        <v>136</v>
      </c>
    </row>
    <row r="132" spans="2:65" s="13" customFormat="1">
      <c r="B132" s="152"/>
      <c r="D132" s="145" t="s">
        <v>145</v>
      </c>
      <c r="E132" s="153" t="s">
        <v>1</v>
      </c>
      <c r="F132" s="154" t="s">
        <v>147</v>
      </c>
      <c r="H132" s="155">
        <v>7</v>
      </c>
      <c r="I132" s="156"/>
      <c r="L132" s="152"/>
      <c r="M132" s="157"/>
      <c r="T132" s="158"/>
      <c r="AT132" s="153" t="s">
        <v>145</v>
      </c>
      <c r="AU132" s="153" t="s">
        <v>89</v>
      </c>
      <c r="AV132" s="13" t="s">
        <v>143</v>
      </c>
      <c r="AW132" s="13" t="s">
        <v>36</v>
      </c>
      <c r="AX132" s="13" t="s">
        <v>87</v>
      </c>
      <c r="AY132" s="153" t="s">
        <v>136</v>
      </c>
    </row>
    <row r="133" spans="2:65" s="1" customFormat="1" ht="16.5" customHeight="1">
      <c r="B133" s="130"/>
      <c r="C133" s="131" t="s">
        <v>152</v>
      </c>
      <c r="D133" s="131" t="s">
        <v>138</v>
      </c>
      <c r="E133" s="132" t="s">
        <v>153</v>
      </c>
      <c r="F133" s="133" t="s">
        <v>154</v>
      </c>
      <c r="G133" s="134" t="s">
        <v>141</v>
      </c>
      <c r="H133" s="135">
        <v>3</v>
      </c>
      <c r="I133" s="136"/>
      <c r="J133" s="137">
        <f>ROUND(I133*H133,2)</f>
        <v>0</v>
      </c>
      <c r="K133" s="133" t="s">
        <v>142</v>
      </c>
      <c r="L133" s="30"/>
      <c r="M133" s="138" t="s">
        <v>1</v>
      </c>
      <c r="N133" s="139" t="s">
        <v>44</v>
      </c>
      <c r="P133" s="140">
        <f>O133*H133</f>
        <v>0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AR133" s="142" t="s">
        <v>143</v>
      </c>
      <c r="AT133" s="142" t="s">
        <v>138</v>
      </c>
      <c r="AU133" s="142" t="s">
        <v>89</v>
      </c>
      <c r="AY133" s="15" t="s">
        <v>136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5" t="s">
        <v>87</v>
      </c>
      <c r="BK133" s="143">
        <f>ROUND(I133*H133,2)</f>
        <v>0</v>
      </c>
      <c r="BL133" s="15" t="s">
        <v>143</v>
      </c>
      <c r="BM133" s="142" t="s">
        <v>155</v>
      </c>
    </row>
    <row r="134" spans="2:65" s="12" customFormat="1">
      <c r="B134" s="144"/>
      <c r="D134" s="145" t="s">
        <v>145</v>
      </c>
      <c r="E134" s="146" t="s">
        <v>1</v>
      </c>
      <c r="F134" s="147" t="s">
        <v>156</v>
      </c>
      <c r="H134" s="148">
        <v>3</v>
      </c>
      <c r="I134" s="149"/>
      <c r="L134" s="144"/>
      <c r="M134" s="150"/>
      <c r="T134" s="151"/>
      <c r="AT134" s="146" t="s">
        <v>145</v>
      </c>
      <c r="AU134" s="146" t="s">
        <v>89</v>
      </c>
      <c r="AV134" s="12" t="s">
        <v>89</v>
      </c>
      <c r="AW134" s="12" t="s">
        <v>36</v>
      </c>
      <c r="AX134" s="12" t="s">
        <v>79</v>
      </c>
      <c r="AY134" s="146" t="s">
        <v>136</v>
      </c>
    </row>
    <row r="135" spans="2:65" s="13" customFormat="1">
      <c r="B135" s="152"/>
      <c r="D135" s="145" t="s">
        <v>145</v>
      </c>
      <c r="E135" s="153" t="s">
        <v>1</v>
      </c>
      <c r="F135" s="154" t="s">
        <v>147</v>
      </c>
      <c r="H135" s="155">
        <v>3</v>
      </c>
      <c r="I135" s="156"/>
      <c r="L135" s="152"/>
      <c r="M135" s="157"/>
      <c r="T135" s="158"/>
      <c r="AT135" s="153" t="s">
        <v>145</v>
      </c>
      <c r="AU135" s="153" t="s">
        <v>89</v>
      </c>
      <c r="AV135" s="13" t="s">
        <v>143</v>
      </c>
      <c r="AW135" s="13" t="s">
        <v>36</v>
      </c>
      <c r="AX135" s="13" t="s">
        <v>87</v>
      </c>
      <c r="AY135" s="153" t="s">
        <v>136</v>
      </c>
    </row>
    <row r="136" spans="2:65" s="1" customFormat="1" ht="16.5" customHeight="1">
      <c r="B136" s="130"/>
      <c r="C136" s="131" t="s">
        <v>143</v>
      </c>
      <c r="D136" s="131" t="s">
        <v>138</v>
      </c>
      <c r="E136" s="132" t="s">
        <v>157</v>
      </c>
      <c r="F136" s="133" t="s">
        <v>158</v>
      </c>
      <c r="G136" s="134" t="s">
        <v>141</v>
      </c>
      <c r="H136" s="135">
        <v>1</v>
      </c>
      <c r="I136" s="136"/>
      <c r="J136" s="137">
        <f>ROUND(I136*H136,2)</f>
        <v>0</v>
      </c>
      <c r="K136" s="133" t="s">
        <v>142</v>
      </c>
      <c r="L136" s="30"/>
      <c r="M136" s="138" t="s">
        <v>1</v>
      </c>
      <c r="N136" s="139" t="s">
        <v>44</v>
      </c>
      <c r="P136" s="140">
        <f>O136*H136</f>
        <v>0</v>
      </c>
      <c r="Q136" s="140">
        <v>0</v>
      </c>
      <c r="R136" s="140">
        <f>Q136*H136</f>
        <v>0</v>
      </c>
      <c r="S136" s="140">
        <v>0</v>
      </c>
      <c r="T136" s="141">
        <f>S136*H136</f>
        <v>0</v>
      </c>
      <c r="AR136" s="142" t="s">
        <v>143</v>
      </c>
      <c r="AT136" s="142" t="s">
        <v>138</v>
      </c>
      <c r="AU136" s="142" t="s">
        <v>89</v>
      </c>
      <c r="AY136" s="15" t="s">
        <v>136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5" t="s">
        <v>87</v>
      </c>
      <c r="BK136" s="143">
        <f>ROUND(I136*H136,2)</f>
        <v>0</v>
      </c>
      <c r="BL136" s="15" t="s">
        <v>143</v>
      </c>
      <c r="BM136" s="142" t="s">
        <v>159</v>
      </c>
    </row>
    <row r="137" spans="2:65" s="12" customFormat="1">
      <c r="B137" s="144"/>
      <c r="D137" s="145" t="s">
        <v>145</v>
      </c>
      <c r="E137" s="146" t="s">
        <v>1</v>
      </c>
      <c r="F137" s="147" t="s">
        <v>160</v>
      </c>
      <c r="H137" s="148">
        <v>1</v>
      </c>
      <c r="I137" s="149"/>
      <c r="L137" s="144"/>
      <c r="M137" s="150"/>
      <c r="T137" s="151"/>
      <c r="AT137" s="146" t="s">
        <v>145</v>
      </c>
      <c r="AU137" s="146" t="s">
        <v>89</v>
      </c>
      <c r="AV137" s="12" t="s">
        <v>89</v>
      </c>
      <c r="AW137" s="12" t="s">
        <v>36</v>
      </c>
      <c r="AX137" s="12" t="s">
        <v>79</v>
      </c>
      <c r="AY137" s="146" t="s">
        <v>136</v>
      </c>
    </row>
    <row r="138" spans="2:65" s="13" customFormat="1">
      <c r="B138" s="152"/>
      <c r="D138" s="145" t="s">
        <v>145</v>
      </c>
      <c r="E138" s="153" t="s">
        <v>1</v>
      </c>
      <c r="F138" s="154" t="s">
        <v>147</v>
      </c>
      <c r="H138" s="155">
        <v>1</v>
      </c>
      <c r="I138" s="156"/>
      <c r="L138" s="152"/>
      <c r="M138" s="157"/>
      <c r="T138" s="158"/>
      <c r="AT138" s="153" t="s">
        <v>145</v>
      </c>
      <c r="AU138" s="153" t="s">
        <v>89</v>
      </c>
      <c r="AV138" s="13" t="s">
        <v>143</v>
      </c>
      <c r="AW138" s="13" t="s">
        <v>36</v>
      </c>
      <c r="AX138" s="13" t="s">
        <v>87</v>
      </c>
      <c r="AY138" s="153" t="s">
        <v>136</v>
      </c>
    </row>
    <row r="139" spans="2:65" s="1" customFormat="1" ht="21.75" customHeight="1">
      <c r="B139" s="130"/>
      <c r="C139" s="131" t="s">
        <v>161</v>
      </c>
      <c r="D139" s="131" t="s">
        <v>138</v>
      </c>
      <c r="E139" s="132" t="s">
        <v>162</v>
      </c>
      <c r="F139" s="133" t="s">
        <v>163</v>
      </c>
      <c r="G139" s="134" t="s">
        <v>164</v>
      </c>
      <c r="H139" s="135">
        <v>177.05</v>
      </c>
      <c r="I139" s="136"/>
      <c r="J139" s="137">
        <f>ROUND(I139*H139,2)</f>
        <v>0</v>
      </c>
      <c r="K139" s="133" t="s">
        <v>142</v>
      </c>
      <c r="L139" s="30"/>
      <c r="M139" s="138" t="s">
        <v>1</v>
      </c>
      <c r="N139" s="139" t="s">
        <v>44</v>
      </c>
      <c r="P139" s="140">
        <f>O139*H139</f>
        <v>0</v>
      </c>
      <c r="Q139" s="140">
        <v>0</v>
      </c>
      <c r="R139" s="140">
        <f>Q139*H139</f>
        <v>0</v>
      </c>
      <c r="S139" s="140">
        <v>0.57999999999999996</v>
      </c>
      <c r="T139" s="141">
        <f>S139*H139</f>
        <v>102.68899999999999</v>
      </c>
      <c r="AR139" s="142" t="s">
        <v>143</v>
      </c>
      <c r="AT139" s="142" t="s">
        <v>138</v>
      </c>
      <c r="AU139" s="142" t="s">
        <v>89</v>
      </c>
      <c r="AY139" s="15" t="s">
        <v>136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5" t="s">
        <v>87</v>
      </c>
      <c r="BK139" s="143">
        <f>ROUND(I139*H139,2)</f>
        <v>0</v>
      </c>
      <c r="BL139" s="15" t="s">
        <v>143</v>
      </c>
      <c r="BM139" s="142" t="s">
        <v>165</v>
      </c>
    </row>
    <row r="140" spans="2:65" s="12" customFormat="1">
      <c r="B140" s="144"/>
      <c r="D140" s="145" t="s">
        <v>145</v>
      </c>
      <c r="E140" s="146" t="s">
        <v>1</v>
      </c>
      <c r="F140" s="147" t="s">
        <v>166</v>
      </c>
      <c r="H140" s="148">
        <v>177.05</v>
      </c>
      <c r="I140" s="149"/>
      <c r="L140" s="144"/>
      <c r="M140" s="150"/>
      <c r="T140" s="151"/>
      <c r="AT140" s="146" t="s">
        <v>145</v>
      </c>
      <c r="AU140" s="146" t="s">
        <v>89</v>
      </c>
      <c r="AV140" s="12" t="s">
        <v>89</v>
      </c>
      <c r="AW140" s="12" t="s">
        <v>36</v>
      </c>
      <c r="AX140" s="12" t="s">
        <v>79</v>
      </c>
      <c r="AY140" s="146" t="s">
        <v>136</v>
      </c>
    </row>
    <row r="141" spans="2:65" s="13" customFormat="1">
      <c r="B141" s="152"/>
      <c r="D141" s="145" t="s">
        <v>145</v>
      </c>
      <c r="E141" s="153" t="s">
        <v>1</v>
      </c>
      <c r="F141" s="154" t="s">
        <v>147</v>
      </c>
      <c r="H141" s="155">
        <v>177.05</v>
      </c>
      <c r="I141" s="156"/>
      <c r="L141" s="152"/>
      <c r="M141" s="157"/>
      <c r="T141" s="158"/>
      <c r="AT141" s="153" t="s">
        <v>145</v>
      </c>
      <c r="AU141" s="153" t="s">
        <v>89</v>
      </c>
      <c r="AV141" s="13" t="s">
        <v>143</v>
      </c>
      <c r="AW141" s="13" t="s">
        <v>36</v>
      </c>
      <c r="AX141" s="13" t="s">
        <v>87</v>
      </c>
      <c r="AY141" s="153" t="s">
        <v>136</v>
      </c>
    </row>
    <row r="142" spans="2:65" s="1" customFormat="1" ht="16.5" customHeight="1">
      <c r="B142" s="130"/>
      <c r="C142" s="131" t="s">
        <v>167</v>
      </c>
      <c r="D142" s="131" t="s">
        <v>138</v>
      </c>
      <c r="E142" s="132" t="s">
        <v>168</v>
      </c>
      <c r="F142" s="133" t="s">
        <v>169</v>
      </c>
      <c r="G142" s="134" t="s">
        <v>164</v>
      </c>
      <c r="H142" s="135">
        <v>177.05</v>
      </c>
      <c r="I142" s="136"/>
      <c r="J142" s="137">
        <f>ROUND(I142*H142,2)</f>
        <v>0</v>
      </c>
      <c r="K142" s="133" t="s">
        <v>142</v>
      </c>
      <c r="L142" s="30"/>
      <c r="M142" s="138" t="s">
        <v>1</v>
      </c>
      <c r="N142" s="139" t="s">
        <v>44</v>
      </c>
      <c r="P142" s="140">
        <f>O142*H142</f>
        <v>0</v>
      </c>
      <c r="Q142" s="140">
        <v>0</v>
      </c>
      <c r="R142" s="140">
        <f>Q142*H142</f>
        <v>0</v>
      </c>
      <c r="S142" s="140">
        <v>0.316</v>
      </c>
      <c r="T142" s="141">
        <f>S142*H142</f>
        <v>55.947800000000001</v>
      </c>
      <c r="AR142" s="142" t="s">
        <v>143</v>
      </c>
      <c r="AT142" s="142" t="s">
        <v>138</v>
      </c>
      <c r="AU142" s="142" t="s">
        <v>89</v>
      </c>
      <c r="AY142" s="15" t="s">
        <v>136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5" t="s">
        <v>87</v>
      </c>
      <c r="BK142" s="143">
        <f>ROUND(I142*H142,2)</f>
        <v>0</v>
      </c>
      <c r="BL142" s="15" t="s">
        <v>143</v>
      </c>
      <c r="BM142" s="142" t="s">
        <v>170</v>
      </c>
    </row>
    <row r="143" spans="2:65" s="12" customFormat="1">
      <c r="B143" s="144"/>
      <c r="D143" s="145" t="s">
        <v>145</v>
      </c>
      <c r="E143" s="146" t="s">
        <v>1</v>
      </c>
      <c r="F143" s="147" t="s">
        <v>166</v>
      </c>
      <c r="H143" s="148">
        <v>177.05</v>
      </c>
      <c r="I143" s="149"/>
      <c r="L143" s="144"/>
      <c r="M143" s="150"/>
      <c r="T143" s="151"/>
      <c r="AT143" s="146" t="s">
        <v>145</v>
      </c>
      <c r="AU143" s="146" t="s">
        <v>89</v>
      </c>
      <c r="AV143" s="12" t="s">
        <v>89</v>
      </c>
      <c r="AW143" s="12" t="s">
        <v>36</v>
      </c>
      <c r="AX143" s="12" t="s">
        <v>79</v>
      </c>
      <c r="AY143" s="146" t="s">
        <v>136</v>
      </c>
    </row>
    <row r="144" spans="2:65" s="13" customFormat="1">
      <c r="B144" s="152"/>
      <c r="D144" s="145" t="s">
        <v>145</v>
      </c>
      <c r="E144" s="153" t="s">
        <v>1</v>
      </c>
      <c r="F144" s="154" t="s">
        <v>147</v>
      </c>
      <c r="H144" s="155">
        <v>177.05</v>
      </c>
      <c r="I144" s="156"/>
      <c r="L144" s="152"/>
      <c r="M144" s="157"/>
      <c r="T144" s="158"/>
      <c r="AT144" s="153" t="s">
        <v>145</v>
      </c>
      <c r="AU144" s="153" t="s">
        <v>89</v>
      </c>
      <c r="AV144" s="13" t="s">
        <v>143</v>
      </c>
      <c r="AW144" s="13" t="s">
        <v>36</v>
      </c>
      <c r="AX144" s="13" t="s">
        <v>87</v>
      </c>
      <c r="AY144" s="153" t="s">
        <v>136</v>
      </c>
    </row>
    <row r="145" spans="2:65" s="1" customFormat="1" ht="16.5" customHeight="1">
      <c r="B145" s="130"/>
      <c r="C145" s="131" t="s">
        <v>171</v>
      </c>
      <c r="D145" s="131" t="s">
        <v>138</v>
      </c>
      <c r="E145" s="132" t="s">
        <v>172</v>
      </c>
      <c r="F145" s="133" t="s">
        <v>173</v>
      </c>
      <c r="G145" s="134" t="s">
        <v>164</v>
      </c>
      <c r="H145" s="135">
        <v>174.12</v>
      </c>
      <c r="I145" s="136"/>
      <c r="J145" s="137">
        <f>ROUND(I145*H145,2)</f>
        <v>0</v>
      </c>
      <c r="K145" s="133" t="s">
        <v>142</v>
      </c>
      <c r="L145" s="30"/>
      <c r="M145" s="138" t="s">
        <v>1</v>
      </c>
      <c r="N145" s="139" t="s">
        <v>44</v>
      </c>
      <c r="P145" s="140">
        <f>O145*H145</f>
        <v>0</v>
      </c>
      <c r="Q145" s="140">
        <v>0</v>
      </c>
      <c r="R145" s="140">
        <f>Q145*H145</f>
        <v>0</v>
      </c>
      <c r="S145" s="140">
        <v>0</v>
      </c>
      <c r="T145" s="141">
        <f>S145*H145</f>
        <v>0</v>
      </c>
      <c r="AR145" s="142" t="s">
        <v>143</v>
      </c>
      <c r="AT145" s="142" t="s">
        <v>138</v>
      </c>
      <c r="AU145" s="142" t="s">
        <v>89</v>
      </c>
      <c r="AY145" s="15" t="s">
        <v>136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5" t="s">
        <v>87</v>
      </c>
      <c r="BK145" s="143">
        <f>ROUND(I145*H145,2)</f>
        <v>0</v>
      </c>
      <c r="BL145" s="15" t="s">
        <v>143</v>
      </c>
      <c r="BM145" s="142" t="s">
        <v>174</v>
      </c>
    </row>
    <row r="146" spans="2:65" s="12" customFormat="1">
      <c r="B146" s="144"/>
      <c r="D146" s="145" t="s">
        <v>145</v>
      </c>
      <c r="E146" s="146" t="s">
        <v>1</v>
      </c>
      <c r="F146" s="147" t="s">
        <v>175</v>
      </c>
      <c r="H146" s="148">
        <v>174.12</v>
      </c>
      <c r="I146" s="149"/>
      <c r="L146" s="144"/>
      <c r="M146" s="150"/>
      <c r="T146" s="151"/>
      <c r="AT146" s="146" t="s">
        <v>145</v>
      </c>
      <c r="AU146" s="146" t="s">
        <v>89</v>
      </c>
      <c r="AV146" s="12" t="s">
        <v>89</v>
      </c>
      <c r="AW146" s="12" t="s">
        <v>36</v>
      </c>
      <c r="AX146" s="12" t="s">
        <v>79</v>
      </c>
      <c r="AY146" s="146" t="s">
        <v>136</v>
      </c>
    </row>
    <row r="147" spans="2:65" s="13" customFormat="1">
      <c r="B147" s="152"/>
      <c r="D147" s="145" t="s">
        <v>145</v>
      </c>
      <c r="E147" s="153" t="s">
        <v>1</v>
      </c>
      <c r="F147" s="154" t="s">
        <v>147</v>
      </c>
      <c r="H147" s="155">
        <v>174.12</v>
      </c>
      <c r="I147" s="156"/>
      <c r="L147" s="152"/>
      <c r="M147" s="157"/>
      <c r="T147" s="158"/>
      <c r="AT147" s="153" t="s">
        <v>145</v>
      </c>
      <c r="AU147" s="153" t="s">
        <v>89</v>
      </c>
      <c r="AV147" s="13" t="s">
        <v>143</v>
      </c>
      <c r="AW147" s="13" t="s">
        <v>36</v>
      </c>
      <c r="AX147" s="13" t="s">
        <v>87</v>
      </c>
      <c r="AY147" s="153" t="s">
        <v>136</v>
      </c>
    </row>
    <row r="148" spans="2:65" s="1" customFormat="1" ht="16.5" customHeight="1">
      <c r="B148" s="130"/>
      <c r="C148" s="131" t="s">
        <v>176</v>
      </c>
      <c r="D148" s="131" t="s">
        <v>138</v>
      </c>
      <c r="E148" s="132" t="s">
        <v>177</v>
      </c>
      <c r="F148" s="133" t="s">
        <v>178</v>
      </c>
      <c r="G148" s="134" t="s">
        <v>164</v>
      </c>
      <c r="H148" s="135">
        <v>409.12</v>
      </c>
      <c r="I148" s="136"/>
      <c r="J148" s="137">
        <f>ROUND(I148*H148,2)</f>
        <v>0</v>
      </c>
      <c r="K148" s="133" t="s">
        <v>142</v>
      </c>
      <c r="L148" s="30"/>
      <c r="M148" s="138" t="s">
        <v>1</v>
      </c>
      <c r="N148" s="139" t="s">
        <v>44</v>
      </c>
      <c r="P148" s="140">
        <f>O148*H148</f>
        <v>0</v>
      </c>
      <c r="Q148" s="140">
        <v>0</v>
      </c>
      <c r="R148" s="140">
        <f>Q148*H148</f>
        <v>0</v>
      </c>
      <c r="S148" s="140">
        <v>0</v>
      </c>
      <c r="T148" s="141">
        <f>S148*H148</f>
        <v>0</v>
      </c>
      <c r="AR148" s="142" t="s">
        <v>143</v>
      </c>
      <c r="AT148" s="142" t="s">
        <v>138</v>
      </c>
      <c r="AU148" s="142" t="s">
        <v>89</v>
      </c>
      <c r="AY148" s="15" t="s">
        <v>136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5" t="s">
        <v>87</v>
      </c>
      <c r="BK148" s="143">
        <f>ROUND(I148*H148,2)</f>
        <v>0</v>
      </c>
      <c r="BL148" s="15" t="s">
        <v>143</v>
      </c>
      <c r="BM148" s="142" t="s">
        <v>179</v>
      </c>
    </row>
    <row r="149" spans="2:65" s="12" customFormat="1">
      <c r="B149" s="144"/>
      <c r="D149" s="145" t="s">
        <v>145</v>
      </c>
      <c r="E149" s="146" t="s">
        <v>1</v>
      </c>
      <c r="F149" s="147" t="s">
        <v>180</v>
      </c>
      <c r="H149" s="148">
        <v>409.12</v>
      </c>
      <c r="I149" s="149"/>
      <c r="L149" s="144"/>
      <c r="M149" s="150"/>
      <c r="T149" s="151"/>
      <c r="AT149" s="146" t="s">
        <v>145</v>
      </c>
      <c r="AU149" s="146" t="s">
        <v>89</v>
      </c>
      <c r="AV149" s="12" t="s">
        <v>89</v>
      </c>
      <c r="AW149" s="12" t="s">
        <v>36</v>
      </c>
      <c r="AX149" s="12" t="s">
        <v>79</v>
      </c>
      <c r="AY149" s="146" t="s">
        <v>136</v>
      </c>
    </row>
    <row r="150" spans="2:65" s="13" customFormat="1">
      <c r="B150" s="152"/>
      <c r="D150" s="145" t="s">
        <v>145</v>
      </c>
      <c r="E150" s="153" t="s">
        <v>1</v>
      </c>
      <c r="F150" s="154" t="s">
        <v>147</v>
      </c>
      <c r="H150" s="155">
        <v>409.12</v>
      </c>
      <c r="I150" s="156"/>
      <c r="L150" s="152"/>
      <c r="M150" s="157"/>
      <c r="T150" s="158"/>
      <c r="AT150" s="153" t="s">
        <v>145</v>
      </c>
      <c r="AU150" s="153" t="s">
        <v>89</v>
      </c>
      <c r="AV150" s="13" t="s">
        <v>143</v>
      </c>
      <c r="AW150" s="13" t="s">
        <v>36</v>
      </c>
      <c r="AX150" s="13" t="s">
        <v>87</v>
      </c>
      <c r="AY150" s="153" t="s">
        <v>136</v>
      </c>
    </row>
    <row r="151" spans="2:65" s="1" customFormat="1" ht="21.75" customHeight="1">
      <c r="B151" s="130"/>
      <c r="C151" s="131" t="s">
        <v>181</v>
      </c>
      <c r="D151" s="131" t="s">
        <v>138</v>
      </c>
      <c r="E151" s="132" t="s">
        <v>182</v>
      </c>
      <c r="F151" s="133" t="s">
        <v>183</v>
      </c>
      <c r="G151" s="134" t="s">
        <v>184</v>
      </c>
      <c r="H151" s="135">
        <v>104.7</v>
      </c>
      <c r="I151" s="136"/>
      <c r="J151" s="137">
        <f>ROUND(I151*H151,2)</f>
        <v>0</v>
      </c>
      <c r="K151" s="133" t="s">
        <v>142</v>
      </c>
      <c r="L151" s="30"/>
      <c r="M151" s="138" t="s">
        <v>1</v>
      </c>
      <c r="N151" s="139" t="s">
        <v>44</v>
      </c>
      <c r="P151" s="140">
        <f>O151*H151</f>
        <v>0</v>
      </c>
      <c r="Q151" s="140">
        <v>0</v>
      </c>
      <c r="R151" s="140">
        <f>Q151*H151</f>
        <v>0</v>
      </c>
      <c r="S151" s="140">
        <v>0</v>
      </c>
      <c r="T151" s="141">
        <f>S151*H151</f>
        <v>0</v>
      </c>
      <c r="AR151" s="142" t="s">
        <v>143</v>
      </c>
      <c r="AT151" s="142" t="s">
        <v>138</v>
      </c>
      <c r="AU151" s="142" t="s">
        <v>89</v>
      </c>
      <c r="AY151" s="15" t="s">
        <v>136</v>
      </c>
      <c r="BE151" s="143">
        <f>IF(N151="základní",J151,0)</f>
        <v>0</v>
      </c>
      <c r="BF151" s="143">
        <f>IF(N151="snížená",J151,0)</f>
        <v>0</v>
      </c>
      <c r="BG151" s="143">
        <f>IF(N151="zákl. přenesená",J151,0)</f>
        <v>0</v>
      </c>
      <c r="BH151" s="143">
        <f>IF(N151="sníž. přenesená",J151,0)</f>
        <v>0</v>
      </c>
      <c r="BI151" s="143">
        <f>IF(N151="nulová",J151,0)</f>
        <v>0</v>
      </c>
      <c r="BJ151" s="15" t="s">
        <v>87</v>
      </c>
      <c r="BK151" s="143">
        <f>ROUND(I151*H151,2)</f>
        <v>0</v>
      </c>
      <c r="BL151" s="15" t="s">
        <v>143</v>
      </c>
      <c r="BM151" s="142" t="s">
        <v>185</v>
      </c>
    </row>
    <row r="152" spans="2:65" s="12" customFormat="1">
      <c r="B152" s="144"/>
      <c r="D152" s="145" t="s">
        <v>145</v>
      </c>
      <c r="E152" s="146" t="s">
        <v>1</v>
      </c>
      <c r="F152" s="147" t="s">
        <v>186</v>
      </c>
      <c r="H152" s="148">
        <v>104.7</v>
      </c>
      <c r="I152" s="149"/>
      <c r="L152" s="144"/>
      <c r="M152" s="150"/>
      <c r="T152" s="151"/>
      <c r="AT152" s="146" t="s">
        <v>145</v>
      </c>
      <c r="AU152" s="146" t="s">
        <v>89</v>
      </c>
      <c r="AV152" s="12" t="s">
        <v>89</v>
      </c>
      <c r="AW152" s="12" t="s">
        <v>36</v>
      </c>
      <c r="AX152" s="12" t="s">
        <v>79</v>
      </c>
      <c r="AY152" s="146" t="s">
        <v>136</v>
      </c>
    </row>
    <row r="153" spans="2:65" s="13" customFormat="1">
      <c r="B153" s="152"/>
      <c r="D153" s="145" t="s">
        <v>145</v>
      </c>
      <c r="E153" s="153" t="s">
        <v>1</v>
      </c>
      <c r="F153" s="154" t="s">
        <v>147</v>
      </c>
      <c r="H153" s="155">
        <v>104.7</v>
      </c>
      <c r="I153" s="156"/>
      <c r="L153" s="152"/>
      <c r="M153" s="157"/>
      <c r="T153" s="158"/>
      <c r="AT153" s="153" t="s">
        <v>145</v>
      </c>
      <c r="AU153" s="153" t="s">
        <v>89</v>
      </c>
      <c r="AV153" s="13" t="s">
        <v>143</v>
      </c>
      <c r="AW153" s="13" t="s">
        <v>36</v>
      </c>
      <c r="AX153" s="13" t="s">
        <v>87</v>
      </c>
      <c r="AY153" s="153" t="s">
        <v>136</v>
      </c>
    </row>
    <row r="154" spans="2:65" s="1" customFormat="1" ht="16.5" customHeight="1">
      <c r="B154" s="130"/>
      <c r="C154" s="131" t="s">
        <v>187</v>
      </c>
      <c r="D154" s="131" t="s">
        <v>138</v>
      </c>
      <c r="E154" s="132" t="s">
        <v>188</v>
      </c>
      <c r="F154" s="133" t="s">
        <v>189</v>
      </c>
      <c r="G154" s="134" t="s">
        <v>141</v>
      </c>
      <c r="H154" s="135">
        <v>10</v>
      </c>
      <c r="I154" s="136"/>
      <c r="J154" s="137">
        <f>ROUND(I154*H154,2)</f>
        <v>0</v>
      </c>
      <c r="K154" s="133" t="s">
        <v>142</v>
      </c>
      <c r="L154" s="30"/>
      <c r="M154" s="138" t="s">
        <v>1</v>
      </c>
      <c r="N154" s="139" t="s">
        <v>44</v>
      </c>
      <c r="P154" s="140">
        <f>O154*H154</f>
        <v>0</v>
      </c>
      <c r="Q154" s="140">
        <v>0</v>
      </c>
      <c r="R154" s="140">
        <f>Q154*H154</f>
        <v>0</v>
      </c>
      <c r="S154" s="140">
        <v>0</v>
      </c>
      <c r="T154" s="141">
        <f>S154*H154</f>
        <v>0</v>
      </c>
      <c r="AR154" s="142" t="s">
        <v>143</v>
      </c>
      <c r="AT154" s="142" t="s">
        <v>138</v>
      </c>
      <c r="AU154" s="142" t="s">
        <v>89</v>
      </c>
      <c r="AY154" s="15" t="s">
        <v>136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5" t="s">
        <v>87</v>
      </c>
      <c r="BK154" s="143">
        <f>ROUND(I154*H154,2)</f>
        <v>0</v>
      </c>
      <c r="BL154" s="15" t="s">
        <v>143</v>
      </c>
      <c r="BM154" s="142" t="s">
        <v>190</v>
      </c>
    </row>
    <row r="155" spans="2:65" s="12" customFormat="1">
      <c r="B155" s="144"/>
      <c r="D155" s="145" t="s">
        <v>145</v>
      </c>
      <c r="E155" s="146" t="s">
        <v>1</v>
      </c>
      <c r="F155" s="147" t="s">
        <v>146</v>
      </c>
      <c r="H155" s="148">
        <v>10</v>
      </c>
      <c r="I155" s="149"/>
      <c r="L155" s="144"/>
      <c r="M155" s="150"/>
      <c r="T155" s="151"/>
      <c r="AT155" s="146" t="s">
        <v>145</v>
      </c>
      <c r="AU155" s="146" t="s">
        <v>89</v>
      </c>
      <c r="AV155" s="12" t="s">
        <v>89</v>
      </c>
      <c r="AW155" s="12" t="s">
        <v>36</v>
      </c>
      <c r="AX155" s="12" t="s">
        <v>79</v>
      </c>
      <c r="AY155" s="146" t="s">
        <v>136</v>
      </c>
    </row>
    <row r="156" spans="2:65" s="13" customFormat="1">
      <c r="B156" s="152"/>
      <c r="D156" s="145" t="s">
        <v>145</v>
      </c>
      <c r="E156" s="153" t="s">
        <v>1</v>
      </c>
      <c r="F156" s="154" t="s">
        <v>147</v>
      </c>
      <c r="H156" s="155">
        <v>10</v>
      </c>
      <c r="I156" s="156"/>
      <c r="L156" s="152"/>
      <c r="M156" s="157"/>
      <c r="T156" s="158"/>
      <c r="AT156" s="153" t="s">
        <v>145</v>
      </c>
      <c r="AU156" s="153" t="s">
        <v>89</v>
      </c>
      <c r="AV156" s="13" t="s">
        <v>143</v>
      </c>
      <c r="AW156" s="13" t="s">
        <v>36</v>
      </c>
      <c r="AX156" s="13" t="s">
        <v>87</v>
      </c>
      <c r="AY156" s="153" t="s">
        <v>136</v>
      </c>
    </row>
    <row r="157" spans="2:65" s="1" customFormat="1" ht="16.5" customHeight="1">
      <c r="B157" s="130"/>
      <c r="C157" s="131" t="s">
        <v>191</v>
      </c>
      <c r="D157" s="131" t="s">
        <v>138</v>
      </c>
      <c r="E157" s="132" t="s">
        <v>192</v>
      </c>
      <c r="F157" s="133" t="s">
        <v>193</v>
      </c>
      <c r="G157" s="134" t="s">
        <v>141</v>
      </c>
      <c r="H157" s="135">
        <v>7</v>
      </c>
      <c r="I157" s="136"/>
      <c r="J157" s="137">
        <f>ROUND(I157*H157,2)</f>
        <v>0</v>
      </c>
      <c r="K157" s="133" t="s">
        <v>142</v>
      </c>
      <c r="L157" s="30"/>
      <c r="M157" s="138" t="s">
        <v>1</v>
      </c>
      <c r="N157" s="139" t="s">
        <v>44</v>
      </c>
      <c r="P157" s="140">
        <f>O157*H157</f>
        <v>0</v>
      </c>
      <c r="Q157" s="140">
        <v>0</v>
      </c>
      <c r="R157" s="140">
        <f>Q157*H157</f>
        <v>0</v>
      </c>
      <c r="S157" s="140">
        <v>0</v>
      </c>
      <c r="T157" s="141">
        <f>S157*H157</f>
        <v>0</v>
      </c>
      <c r="AR157" s="142" t="s">
        <v>143</v>
      </c>
      <c r="AT157" s="142" t="s">
        <v>138</v>
      </c>
      <c r="AU157" s="142" t="s">
        <v>89</v>
      </c>
      <c r="AY157" s="15" t="s">
        <v>136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5" t="s">
        <v>87</v>
      </c>
      <c r="BK157" s="143">
        <f>ROUND(I157*H157,2)</f>
        <v>0</v>
      </c>
      <c r="BL157" s="15" t="s">
        <v>143</v>
      </c>
      <c r="BM157" s="142" t="s">
        <v>194</v>
      </c>
    </row>
    <row r="158" spans="2:65" s="12" customFormat="1">
      <c r="B158" s="144"/>
      <c r="D158" s="145" t="s">
        <v>145</v>
      </c>
      <c r="E158" s="146" t="s">
        <v>1</v>
      </c>
      <c r="F158" s="147" t="s">
        <v>151</v>
      </c>
      <c r="H158" s="148">
        <v>7</v>
      </c>
      <c r="I158" s="149"/>
      <c r="L158" s="144"/>
      <c r="M158" s="150"/>
      <c r="T158" s="151"/>
      <c r="AT158" s="146" t="s">
        <v>145</v>
      </c>
      <c r="AU158" s="146" t="s">
        <v>89</v>
      </c>
      <c r="AV158" s="12" t="s">
        <v>89</v>
      </c>
      <c r="AW158" s="12" t="s">
        <v>36</v>
      </c>
      <c r="AX158" s="12" t="s">
        <v>79</v>
      </c>
      <c r="AY158" s="146" t="s">
        <v>136</v>
      </c>
    </row>
    <row r="159" spans="2:65" s="13" customFormat="1">
      <c r="B159" s="152"/>
      <c r="D159" s="145" t="s">
        <v>145</v>
      </c>
      <c r="E159" s="153" t="s">
        <v>1</v>
      </c>
      <c r="F159" s="154" t="s">
        <v>147</v>
      </c>
      <c r="H159" s="155">
        <v>7</v>
      </c>
      <c r="I159" s="156"/>
      <c r="L159" s="152"/>
      <c r="M159" s="157"/>
      <c r="T159" s="158"/>
      <c r="AT159" s="153" t="s">
        <v>145</v>
      </c>
      <c r="AU159" s="153" t="s">
        <v>89</v>
      </c>
      <c r="AV159" s="13" t="s">
        <v>143</v>
      </c>
      <c r="AW159" s="13" t="s">
        <v>36</v>
      </c>
      <c r="AX159" s="13" t="s">
        <v>87</v>
      </c>
      <c r="AY159" s="153" t="s">
        <v>136</v>
      </c>
    </row>
    <row r="160" spans="2:65" s="1" customFormat="1" ht="16.5" customHeight="1">
      <c r="B160" s="130"/>
      <c r="C160" s="131" t="s">
        <v>8</v>
      </c>
      <c r="D160" s="131" t="s">
        <v>138</v>
      </c>
      <c r="E160" s="132" t="s">
        <v>195</v>
      </c>
      <c r="F160" s="133" t="s">
        <v>196</v>
      </c>
      <c r="G160" s="134" t="s">
        <v>141</v>
      </c>
      <c r="H160" s="135">
        <v>3</v>
      </c>
      <c r="I160" s="136"/>
      <c r="J160" s="137">
        <f>ROUND(I160*H160,2)</f>
        <v>0</v>
      </c>
      <c r="K160" s="133" t="s">
        <v>142</v>
      </c>
      <c r="L160" s="30"/>
      <c r="M160" s="138" t="s">
        <v>1</v>
      </c>
      <c r="N160" s="139" t="s">
        <v>44</v>
      </c>
      <c r="P160" s="140">
        <f>O160*H160</f>
        <v>0</v>
      </c>
      <c r="Q160" s="140">
        <v>0</v>
      </c>
      <c r="R160" s="140">
        <f>Q160*H160</f>
        <v>0</v>
      </c>
      <c r="S160" s="140">
        <v>0</v>
      </c>
      <c r="T160" s="141">
        <f>S160*H160</f>
        <v>0</v>
      </c>
      <c r="AR160" s="142" t="s">
        <v>143</v>
      </c>
      <c r="AT160" s="142" t="s">
        <v>138</v>
      </c>
      <c r="AU160" s="142" t="s">
        <v>89</v>
      </c>
      <c r="AY160" s="15" t="s">
        <v>136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15" t="s">
        <v>87</v>
      </c>
      <c r="BK160" s="143">
        <f>ROUND(I160*H160,2)</f>
        <v>0</v>
      </c>
      <c r="BL160" s="15" t="s">
        <v>143</v>
      </c>
      <c r="BM160" s="142" t="s">
        <v>197</v>
      </c>
    </row>
    <row r="161" spans="2:65" s="12" customFormat="1">
      <c r="B161" s="144"/>
      <c r="D161" s="145" t="s">
        <v>145</v>
      </c>
      <c r="E161" s="146" t="s">
        <v>1</v>
      </c>
      <c r="F161" s="147" t="s">
        <v>156</v>
      </c>
      <c r="H161" s="148">
        <v>3</v>
      </c>
      <c r="I161" s="149"/>
      <c r="L161" s="144"/>
      <c r="M161" s="150"/>
      <c r="T161" s="151"/>
      <c r="AT161" s="146" t="s">
        <v>145</v>
      </c>
      <c r="AU161" s="146" t="s">
        <v>89</v>
      </c>
      <c r="AV161" s="12" t="s">
        <v>89</v>
      </c>
      <c r="AW161" s="12" t="s">
        <v>36</v>
      </c>
      <c r="AX161" s="12" t="s">
        <v>79</v>
      </c>
      <c r="AY161" s="146" t="s">
        <v>136</v>
      </c>
    </row>
    <row r="162" spans="2:65" s="13" customFormat="1">
      <c r="B162" s="152"/>
      <c r="D162" s="145" t="s">
        <v>145</v>
      </c>
      <c r="E162" s="153" t="s">
        <v>1</v>
      </c>
      <c r="F162" s="154" t="s">
        <v>147</v>
      </c>
      <c r="H162" s="155">
        <v>3</v>
      </c>
      <c r="I162" s="156"/>
      <c r="L162" s="152"/>
      <c r="M162" s="157"/>
      <c r="T162" s="158"/>
      <c r="AT162" s="153" t="s">
        <v>145</v>
      </c>
      <c r="AU162" s="153" t="s">
        <v>89</v>
      </c>
      <c r="AV162" s="13" t="s">
        <v>143</v>
      </c>
      <c r="AW162" s="13" t="s">
        <v>36</v>
      </c>
      <c r="AX162" s="13" t="s">
        <v>87</v>
      </c>
      <c r="AY162" s="153" t="s">
        <v>136</v>
      </c>
    </row>
    <row r="163" spans="2:65" s="1" customFormat="1" ht="16.5" customHeight="1">
      <c r="B163" s="130"/>
      <c r="C163" s="131" t="s">
        <v>198</v>
      </c>
      <c r="D163" s="131" t="s">
        <v>138</v>
      </c>
      <c r="E163" s="132" t="s">
        <v>199</v>
      </c>
      <c r="F163" s="133" t="s">
        <v>200</v>
      </c>
      <c r="G163" s="134" t="s">
        <v>141</v>
      </c>
      <c r="H163" s="135">
        <v>1</v>
      </c>
      <c r="I163" s="136"/>
      <c r="J163" s="137">
        <f>ROUND(I163*H163,2)</f>
        <v>0</v>
      </c>
      <c r="K163" s="133" t="s">
        <v>142</v>
      </c>
      <c r="L163" s="30"/>
      <c r="M163" s="138" t="s">
        <v>1</v>
      </c>
      <c r="N163" s="139" t="s">
        <v>44</v>
      </c>
      <c r="P163" s="140">
        <f>O163*H163</f>
        <v>0</v>
      </c>
      <c r="Q163" s="140">
        <v>0</v>
      </c>
      <c r="R163" s="140">
        <f>Q163*H163</f>
        <v>0</v>
      </c>
      <c r="S163" s="140">
        <v>0</v>
      </c>
      <c r="T163" s="141">
        <f>S163*H163</f>
        <v>0</v>
      </c>
      <c r="AR163" s="142" t="s">
        <v>143</v>
      </c>
      <c r="AT163" s="142" t="s">
        <v>138</v>
      </c>
      <c r="AU163" s="142" t="s">
        <v>89</v>
      </c>
      <c r="AY163" s="15" t="s">
        <v>136</v>
      </c>
      <c r="BE163" s="143">
        <f>IF(N163="základní",J163,0)</f>
        <v>0</v>
      </c>
      <c r="BF163" s="143">
        <f>IF(N163="snížená",J163,0)</f>
        <v>0</v>
      </c>
      <c r="BG163" s="143">
        <f>IF(N163="zákl. přenesená",J163,0)</f>
        <v>0</v>
      </c>
      <c r="BH163" s="143">
        <f>IF(N163="sníž. přenesená",J163,0)</f>
        <v>0</v>
      </c>
      <c r="BI163" s="143">
        <f>IF(N163="nulová",J163,0)</f>
        <v>0</v>
      </c>
      <c r="BJ163" s="15" t="s">
        <v>87</v>
      </c>
      <c r="BK163" s="143">
        <f>ROUND(I163*H163,2)</f>
        <v>0</v>
      </c>
      <c r="BL163" s="15" t="s">
        <v>143</v>
      </c>
      <c r="BM163" s="142" t="s">
        <v>201</v>
      </c>
    </row>
    <row r="164" spans="2:65" s="12" customFormat="1">
      <c r="B164" s="144"/>
      <c r="D164" s="145" t="s">
        <v>145</v>
      </c>
      <c r="E164" s="146" t="s">
        <v>1</v>
      </c>
      <c r="F164" s="147" t="s">
        <v>160</v>
      </c>
      <c r="H164" s="148">
        <v>1</v>
      </c>
      <c r="I164" s="149"/>
      <c r="L164" s="144"/>
      <c r="M164" s="150"/>
      <c r="T164" s="151"/>
      <c r="AT164" s="146" t="s">
        <v>145</v>
      </c>
      <c r="AU164" s="146" t="s">
        <v>89</v>
      </c>
      <c r="AV164" s="12" t="s">
        <v>89</v>
      </c>
      <c r="AW164" s="12" t="s">
        <v>36</v>
      </c>
      <c r="AX164" s="12" t="s">
        <v>79</v>
      </c>
      <c r="AY164" s="146" t="s">
        <v>136</v>
      </c>
    </row>
    <row r="165" spans="2:65" s="13" customFormat="1">
      <c r="B165" s="152"/>
      <c r="D165" s="145" t="s">
        <v>145</v>
      </c>
      <c r="E165" s="153" t="s">
        <v>1</v>
      </c>
      <c r="F165" s="154" t="s">
        <v>147</v>
      </c>
      <c r="H165" s="155">
        <v>1</v>
      </c>
      <c r="I165" s="156"/>
      <c r="L165" s="152"/>
      <c r="M165" s="157"/>
      <c r="T165" s="158"/>
      <c r="AT165" s="153" t="s">
        <v>145</v>
      </c>
      <c r="AU165" s="153" t="s">
        <v>89</v>
      </c>
      <c r="AV165" s="13" t="s">
        <v>143</v>
      </c>
      <c r="AW165" s="13" t="s">
        <v>36</v>
      </c>
      <c r="AX165" s="13" t="s">
        <v>87</v>
      </c>
      <c r="AY165" s="153" t="s">
        <v>136</v>
      </c>
    </row>
    <row r="166" spans="2:65" s="1" customFormat="1" ht="16.5" customHeight="1">
      <c r="B166" s="130"/>
      <c r="C166" s="131" t="s">
        <v>202</v>
      </c>
      <c r="D166" s="131" t="s">
        <v>138</v>
      </c>
      <c r="E166" s="132" t="s">
        <v>203</v>
      </c>
      <c r="F166" s="133" t="s">
        <v>204</v>
      </c>
      <c r="G166" s="134" t="s">
        <v>164</v>
      </c>
      <c r="H166" s="135">
        <v>265.94</v>
      </c>
      <c r="I166" s="136"/>
      <c r="J166" s="137">
        <f>ROUND(I166*H166,2)</f>
        <v>0</v>
      </c>
      <c r="K166" s="133" t="s">
        <v>142</v>
      </c>
      <c r="L166" s="30"/>
      <c r="M166" s="138" t="s">
        <v>1</v>
      </c>
      <c r="N166" s="139" t="s">
        <v>44</v>
      </c>
      <c r="P166" s="140">
        <f>O166*H166</f>
        <v>0</v>
      </c>
      <c r="Q166" s="140">
        <v>0</v>
      </c>
      <c r="R166" s="140">
        <f>Q166*H166</f>
        <v>0</v>
      </c>
      <c r="S166" s="140">
        <v>0</v>
      </c>
      <c r="T166" s="141">
        <f>S166*H166</f>
        <v>0</v>
      </c>
      <c r="AR166" s="142" t="s">
        <v>143</v>
      </c>
      <c r="AT166" s="142" t="s">
        <v>138</v>
      </c>
      <c r="AU166" s="142" t="s">
        <v>89</v>
      </c>
      <c r="AY166" s="15" t="s">
        <v>136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5" t="s">
        <v>87</v>
      </c>
      <c r="BK166" s="143">
        <f>ROUND(I166*H166,2)</f>
        <v>0</v>
      </c>
      <c r="BL166" s="15" t="s">
        <v>143</v>
      </c>
      <c r="BM166" s="142" t="s">
        <v>205</v>
      </c>
    </row>
    <row r="167" spans="2:65" s="12" customFormat="1">
      <c r="B167" s="144"/>
      <c r="D167" s="145" t="s">
        <v>145</v>
      </c>
      <c r="E167" s="146" t="s">
        <v>1</v>
      </c>
      <c r="F167" s="147" t="s">
        <v>206</v>
      </c>
      <c r="H167" s="148">
        <v>265.94</v>
      </c>
      <c r="I167" s="149"/>
      <c r="L167" s="144"/>
      <c r="M167" s="150"/>
      <c r="T167" s="151"/>
      <c r="AT167" s="146" t="s">
        <v>145</v>
      </c>
      <c r="AU167" s="146" t="s">
        <v>89</v>
      </c>
      <c r="AV167" s="12" t="s">
        <v>89</v>
      </c>
      <c r="AW167" s="12" t="s">
        <v>36</v>
      </c>
      <c r="AX167" s="12" t="s">
        <v>79</v>
      </c>
      <c r="AY167" s="146" t="s">
        <v>136</v>
      </c>
    </row>
    <row r="168" spans="2:65" s="13" customFormat="1">
      <c r="B168" s="152"/>
      <c r="D168" s="145" t="s">
        <v>145</v>
      </c>
      <c r="E168" s="153" t="s">
        <v>1</v>
      </c>
      <c r="F168" s="154" t="s">
        <v>147</v>
      </c>
      <c r="H168" s="155">
        <v>265.94</v>
      </c>
      <c r="I168" s="156"/>
      <c r="L168" s="152"/>
      <c r="M168" s="157"/>
      <c r="T168" s="158"/>
      <c r="AT168" s="153" t="s">
        <v>145</v>
      </c>
      <c r="AU168" s="153" t="s">
        <v>89</v>
      </c>
      <c r="AV168" s="13" t="s">
        <v>143</v>
      </c>
      <c r="AW168" s="13" t="s">
        <v>36</v>
      </c>
      <c r="AX168" s="13" t="s">
        <v>87</v>
      </c>
      <c r="AY168" s="153" t="s">
        <v>136</v>
      </c>
    </row>
    <row r="169" spans="2:65" s="1" customFormat="1" ht="16.5" customHeight="1">
      <c r="B169" s="130"/>
      <c r="C169" s="131" t="s">
        <v>207</v>
      </c>
      <c r="D169" s="131" t="s">
        <v>138</v>
      </c>
      <c r="E169" s="132" t="s">
        <v>208</v>
      </c>
      <c r="F169" s="133" t="s">
        <v>209</v>
      </c>
      <c r="G169" s="134" t="s">
        <v>164</v>
      </c>
      <c r="H169" s="135">
        <v>180.12</v>
      </c>
      <c r="I169" s="136"/>
      <c r="J169" s="137">
        <f>ROUND(I169*H169,2)</f>
        <v>0</v>
      </c>
      <c r="K169" s="133" t="s">
        <v>142</v>
      </c>
      <c r="L169" s="30"/>
      <c r="M169" s="138" t="s">
        <v>1</v>
      </c>
      <c r="N169" s="139" t="s">
        <v>44</v>
      </c>
      <c r="P169" s="140">
        <f>O169*H169</f>
        <v>0</v>
      </c>
      <c r="Q169" s="140">
        <v>0</v>
      </c>
      <c r="R169" s="140">
        <f>Q169*H169</f>
        <v>0</v>
      </c>
      <c r="S169" s="140">
        <v>0</v>
      </c>
      <c r="T169" s="141">
        <f>S169*H169</f>
        <v>0</v>
      </c>
      <c r="AR169" s="142" t="s">
        <v>143</v>
      </c>
      <c r="AT169" s="142" t="s">
        <v>138</v>
      </c>
      <c r="AU169" s="142" t="s">
        <v>89</v>
      </c>
      <c r="AY169" s="15" t="s">
        <v>136</v>
      </c>
      <c r="BE169" s="143">
        <f>IF(N169="základní",J169,0)</f>
        <v>0</v>
      </c>
      <c r="BF169" s="143">
        <f>IF(N169="snížená",J169,0)</f>
        <v>0</v>
      </c>
      <c r="BG169" s="143">
        <f>IF(N169="zákl. přenesená",J169,0)</f>
        <v>0</v>
      </c>
      <c r="BH169" s="143">
        <f>IF(N169="sníž. přenesená",J169,0)</f>
        <v>0</v>
      </c>
      <c r="BI169" s="143">
        <f>IF(N169="nulová",J169,0)</f>
        <v>0</v>
      </c>
      <c r="BJ169" s="15" t="s">
        <v>87</v>
      </c>
      <c r="BK169" s="143">
        <f>ROUND(I169*H169,2)</f>
        <v>0</v>
      </c>
      <c r="BL169" s="15" t="s">
        <v>143</v>
      </c>
      <c r="BM169" s="142" t="s">
        <v>210</v>
      </c>
    </row>
    <row r="170" spans="2:65" s="12" customFormat="1">
      <c r="B170" s="144"/>
      <c r="D170" s="145" t="s">
        <v>145</v>
      </c>
      <c r="E170" s="146" t="s">
        <v>1</v>
      </c>
      <c r="F170" s="147" t="s">
        <v>211</v>
      </c>
      <c r="H170" s="148">
        <v>180.12</v>
      </c>
      <c r="I170" s="149"/>
      <c r="L170" s="144"/>
      <c r="M170" s="150"/>
      <c r="T170" s="151"/>
      <c r="AT170" s="146" t="s">
        <v>145</v>
      </c>
      <c r="AU170" s="146" t="s">
        <v>89</v>
      </c>
      <c r="AV170" s="12" t="s">
        <v>89</v>
      </c>
      <c r="AW170" s="12" t="s">
        <v>36</v>
      </c>
      <c r="AX170" s="12" t="s">
        <v>79</v>
      </c>
      <c r="AY170" s="146" t="s">
        <v>136</v>
      </c>
    </row>
    <row r="171" spans="2:65" s="13" customFormat="1">
      <c r="B171" s="152"/>
      <c r="D171" s="145" t="s">
        <v>145</v>
      </c>
      <c r="E171" s="153" t="s">
        <v>1</v>
      </c>
      <c r="F171" s="154" t="s">
        <v>147</v>
      </c>
      <c r="H171" s="155">
        <v>180.12</v>
      </c>
      <c r="I171" s="156"/>
      <c r="L171" s="152"/>
      <c r="M171" s="157"/>
      <c r="T171" s="158"/>
      <c r="AT171" s="153" t="s">
        <v>145</v>
      </c>
      <c r="AU171" s="153" t="s">
        <v>89</v>
      </c>
      <c r="AV171" s="13" t="s">
        <v>143</v>
      </c>
      <c r="AW171" s="13" t="s">
        <v>36</v>
      </c>
      <c r="AX171" s="13" t="s">
        <v>87</v>
      </c>
      <c r="AY171" s="153" t="s">
        <v>136</v>
      </c>
    </row>
    <row r="172" spans="2:65" s="11" customFormat="1" ht="22.9" customHeight="1">
      <c r="B172" s="118"/>
      <c r="D172" s="119" t="s">
        <v>78</v>
      </c>
      <c r="E172" s="128" t="s">
        <v>161</v>
      </c>
      <c r="F172" s="128" t="s">
        <v>212</v>
      </c>
      <c r="I172" s="121"/>
      <c r="J172" s="129">
        <f>BK172</f>
        <v>0</v>
      </c>
      <c r="L172" s="118"/>
      <c r="M172" s="123"/>
      <c r="P172" s="124">
        <f>SUM(P173:P202)</f>
        <v>0</v>
      </c>
      <c r="R172" s="124">
        <f>SUM(R173:R202)</f>
        <v>2044.1750087999997</v>
      </c>
      <c r="T172" s="125">
        <f>SUM(T173:T202)</f>
        <v>0</v>
      </c>
      <c r="AR172" s="119" t="s">
        <v>87</v>
      </c>
      <c r="AT172" s="126" t="s">
        <v>78</v>
      </c>
      <c r="AU172" s="126" t="s">
        <v>87</v>
      </c>
      <c r="AY172" s="119" t="s">
        <v>136</v>
      </c>
      <c r="BK172" s="127">
        <f>SUM(BK173:BK202)</f>
        <v>0</v>
      </c>
    </row>
    <row r="173" spans="2:65" s="1" customFormat="1" ht="16.5" customHeight="1">
      <c r="B173" s="130"/>
      <c r="C173" s="131" t="s">
        <v>213</v>
      </c>
      <c r="D173" s="131" t="s">
        <v>138</v>
      </c>
      <c r="E173" s="132" t="s">
        <v>214</v>
      </c>
      <c r="F173" s="133" t="s">
        <v>215</v>
      </c>
      <c r="G173" s="134" t="s">
        <v>164</v>
      </c>
      <c r="H173" s="135">
        <v>652.92999999999995</v>
      </c>
      <c r="I173" s="136"/>
      <c r="J173" s="137">
        <f>ROUND(I173*H173,2)</f>
        <v>0</v>
      </c>
      <c r="K173" s="133" t="s">
        <v>142</v>
      </c>
      <c r="L173" s="30"/>
      <c r="M173" s="138" t="s">
        <v>1</v>
      </c>
      <c r="N173" s="139" t="s">
        <v>44</v>
      </c>
      <c r="P173" s="140">
        <f>O173*H173</f>
        <v>0</v>
      </c>
      <c r="Q173" s="140">
        <v>0.57299999999999995</v>
      </c>
      <c r="R173" s="140">
        <f>Q173*H173</f>
        <v>374.12888999999996</v>
      </c>
      <c r="S173" s="140">
        <v>0</v>
      </c>
      <c r="T173" s="141">
        <f>S173*H173</f>
        <v>0</v>
      </c>
      <c r="AR173" s="142" t="s">
        <v>143</v>
      </c>
      <c r="AT173" s="142" t="s">
        <v>138</v>
      </c>
      <c r="AU173" s="142" t="s">
        <v>89</v>
      </c>
      <c r="AY173" s="15" t="s">
        <v>136</v>
      </c>
      <c r="BE173" s="143">
        <f>IF(N173="základní",J173,0)</f>
        <v>0</v>
      </c>
      <c r="BF173" s="143">
        <f>IF(N173="snížená",J173,0)</f>
        <v>0</v>
      </c>
      <c r="BG173" s="143">
        <f>IF(N173="zákl. přenesená",J173,0)</f>
        <v>0</v>
      </c>
      <c r="BH173" s="143">
        <f>IF(N173="sníž. přenesená",J173,0)</f>
        <v>0</v>
      </c>
      <c r="BI173" s="143">
        <f>IF(N173="nulová",J173,0)</f>
        <v>0</v>
      </c>
      <c r="BJ173" s="15" t="s">
        <v>87</v>
      </c>
      <c r="BK173" s="143">
        <f>ROUND(I173*H173,2)</f>
        <v>0</v>
      </c>
      <c r="BL173" s="15" t="s">
        <v>143</v>
      </c>
      <c r="BM173" s="142" t="s">
        <v>216</v>
      </c>
    </row>
    <row r="174" spans="2:65" s="12" customFormat="1">
      <c r="B174" s="144"/>
      <c r="D174" s="145" t="s">
        <v>145</v>
      </c>
      <c r="E174" s="146" t="s">
        <v>1</v>
      </c>
      <c r="F174" s="147" t="s">
        <v>217</v>
      </c>
      <c r="H174" s="148">
        <v>652.92999999999995</v>
      </c>
      <c r="I174" s="149"/>
      <c r="L174" s="144"/>
      <c r="M174" s="150"/>
      <c r="T174" s="151"/>
      <c r="AT174" s="146" t="s">
        <v>145</v>
      </c>
      <c r="AU174" s="146" t="s">
        <v>89</v>
      </c>
      <c r="AV174" s="12" t="s">
        <v>89</v>
      </c>
      <c r="AW174" s="12" t="s">
        <v>36</v>
      </c>
      <c r="AX174" s="12" t="s">
        <v>79</v>
      </c>
      <c r="AY174" s="146" t="s">
        <v>136</v>
      </c>
    </row>
    <row r="175" spans="2:65" s="13" customFormat="1">
      <c r="B175" s="152"/>
      <c r="D175" s="145" t="s">
        <v>145</v>
      </c>
      <c r="E175" s="153" t="s">
        <v>1</v>
      </c>
      <c r="F175" s="154" t="s">
        <v>147</v>
      </c>
      <c r="H175" s="155">
        <v>652.92999999999995</v>
      </c>
      <c r="I175" s="156"/>
      <c r="L175" s="152"/>
      <c r="M175" s="157"/>
      <c r="T175" s="158"/>
      <c r="AT175" s="153" t="s">
        <v>145</v>
      </c>
      <c r="AU175" s="153" t="s">
        <v>89</v>
      </c>
      <c r="AV175" s="13" t="s">
        <v>143</v>
      </c>
      <c r="AW175" s="13" t="s">
        <v>36</v>
      </c>
      <c r="AX175" s="13" t="s">
        <v>87</v>
      </c>
      <c r="AY175" s="153" t="s">
        <v>136</v>
      </c>
    </row>
    <row r="176" spans="2:65" s="1" customFormat="1" ht="16.5" customHeight="1">
      <c r="B176" s="130"/>
      <c r="C176" s="131" t="s">
        <v>218</v>
      </c>
      <c r="D176" s="131" t="s">
        <v>138</v>
      </c>
      <c r="E176" s="132" t="s">
        <v>219</v>
      </c>
      <c r="F176" s="133" t="s">
        <v>220</v>
      </c>
      <c r="G176" s="134" t="s">
        <v>164</v>
      </c>
      <c r="H176" s="135">
        <v>179.82</v>
      </c>
      <c r="I176" s="136"/>
      <c r="J176" s="137">
        <f>ROUND(I176*H176,2)</f>
        <v>0</v>
      </c>
      <c r="K176" s="133" t="s">
        <v>142</v>
      </c>
      <c r="L176" s="30"/>
      <c r="M176" s="138" t="s">
        <v>1</v>
      </c>
      <c r="N176" s="139" t="s">
        <v>44</v>
      </c>
      <c r="P176" s="140">
        <f>O176*H176</f>
        <v>0</v>
      </c>
      <c r="Q176" s="140">
        <v>0.23</v>
      </c>
      <c r="R176" s="140">
        <f>Q176*H176</f>
        <v>41.358600000000003</v>
      </c>
      <c r="S176" s="140">
        <v>0</v>
      </c>
      <c r="T176" s="141">
        <f>S176*H176</f>
        <v>0</v>
      </c>
      <c r="AR176" s="142" t="s">
        <v>143</v>
      </c>
      <c r="AT176" s="142" t="s">
        <v>138</v>
      </c>
      <c r="AU176" s="142" t="s">
        <v>89</v>
      </c>
      <c r="AY176" s="15" t="s">
        <v>136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5" t="s">
        <v>87</v>
      </c>
      <c r="BK176" s="143">
        <f>ROUND(I176*H176,2)</f>
        <v>0</v>
      </c>
      <c r="BL176" s="15" t="s">
        <v>143</v>
      </c>
      <c r="BM176" s="142" t="s">
        <v>221</v>
      </c>
    </row>
    <row r="177" spans="2:65" s="12" customFormat="1">
      <c r="B177" s="144"/>
      <c r="D177" s="145" t="s">
        <v>145</v>
      </c>
      <c r="E177" s="146" t="s">
        <v>1</v>
      </c>
      <c r="F177" s="147" t="s">
        <v>222</v>
      </c>
      <c r="H177" s="148">
        <v>179.82</v>
      </c>
      <c r="I177" s="149"/>
      <c r="L177" s="144"/>
      <c r="M177" s="150"/>
      <c r="T177" s="151"/>
      <c r="AT177" s="146" t="s">
        <v>145</v>
      </c>
      <c r="AU177" s="146" t="s">
        <v>89</v>
      </c>
      <c r="AV177" s="12" t="s">
        <v>89</v>
      </c>
      <c r="AW177" s="12" t="s">
        <v>36</v>
      </c>
      <c r="AX177" s="12" t="s">
        <v>79</v>
      </c>
      <c r="AY177" s="146" t="s">
        <v>136</v>
      </c>
    </row>
    <row r="178" spans="2:65" s="13" customFormat="1">
      <c r="B178" s="152"/>
      <c r="D178" s="145" t="s">
        <v>145</v>
      </c>
      <c r="E178" s="153" t="s">
        <v>1</v>
      </c>
      <c r="F178" s="154" t="s">
        <v>147</v>
      </c>
      <c r="H178" s="155">
        <v>179.82</v>
      </c>
      <c r="I178" s="156"/>
      <c r="L178" s="152"/>
      <c r="M178" s="157"/>
      <c r="T178" s="158"/>
      <c r="AT178" s="153" t="s">
        <v>145</v>
      </c>
      <c r="AU178" s="153" t="s">
        <v>89</v>
      </c>
      <c r="AV178" s="13" t="s">
        <v>143</v>
      </c>
      <c r="AW178" s="13" t="s">
        <v>36</v>
      </c>
      <c r="AX178" s="13" t="s">
        <v>87</v>
      </c>
      <c r="AY178" s="153" t="s">
        <v>136</v>
      </c>
    </row>
    <row r="179" spans="2:65" s="1" customFormat="1" ht="16.5" customHeight="1">
      <c r="B179" s="130"/>
      <c r="C179" s="131" t="s">
        <v>223</v>
      </c>
      <c r="D179" s="131" t="s">
        <v>138</v>
      </c>
      <c r="E179" s="132" t="s">
        <v>224</v>
      </c>
      <c r="F179" s="133" t="s">
        <v>225</v>
      </c>
      <c r="G179" s="134" t="s">
        <v>164</v>
      </c>
      <c r="H179" s="135">
        <v>593.66</v>
      </c>
      <c r="I179" s="136"/>
      <c r="J179" s="137">
        <f>ROUND(I179*H179,2)</f>
        <v>0</v>
      </c>
      <c r="K179" s="133" t="s">
        <v>142</v>
      </c>
      <c r="L179" s="30"/>
      <c r="M179" s="138" t="s">
        <v>1</v>
      </c>
      <c r="N179" s="139" t="s">
        <v>44</v>
      </c>
      <c r="P179" s="140">
        <f>O179*H179</f>
        <v>0</v>
      </c>
      <c r="Q179" s="140">
        <v>0.34499999999999997</v>
      </c>
      <c r="R179" s="140">
        <f>Q179*H179</f>
        <v>204.81269999999998</v>
      </c>
      <c r="S179" s="140">
        <v>0</v>
      </c>
      <c r="T179" s="141">
        <f>S179*H179</f>
        <v>0</v>
      </c>
      <c r="AR179" s="142" t="s">
        <v>143</v>
      </c>
      <c r="AT179" s="142" t="s">
        <v>138</v>
      </c>
      <c r="AU179" s="142" t="s">
        <v>89</v>
      </c>
      <c r="AY179" s="15" t="s">
        <v>136</v>
      </c>
      <c r="BE179" s="143">
        <f>IF(N179="základní",J179,0)</f>
        <v>0</v>
      </c>
      <c r="BF179" s="143">
        <f>IF(N179="snížená",J179,0)</f>
        <v>0</v>
      </c>
      <c r="BG179" s="143">
        <f>IF(N179="zákl. přenesená",J179,0)</f>
        <v>0</v>
      </c>
      <c r="BH179" s="143">
        <f>IF(N179="sníž. přenesená",J179,0)</f>
        <v>0</v>
      </c>
      <c r="BI179" s="143">
        <f>IF(N179="nulová",J179,0)</f>
        <v>0</v>
      </c>
      <c r="BJ179" s="15" t="s">
        <v>87</v>
      </c>
      <c r="BK179" s="143">
        <f>ROUND(I179*H179,2)</f>
        <v>0</v>
      </c>
      <c r="BL179" s="15" t="s">
        <v>143</v>
      </c>
      <c r="BM179" s="142" t="s">
        <v>226</v>
      </c>
    </row>
    <row r="180" spans="2:65" s="12" customFormat="1">
      <c r="B180" s="144"/>
      <c r="D180" s="145" t="s">
        <v>145</v>
      </c>
      <c r="E180" s="146" t="s">
        <v>1</v>
      </c>
      <c r="F180" s="147" t="s">
        <v>227</v>
      </c>
      <c r="H180" s="148">
        <v>593.66</v>
      </c>
      <c r="I180" s="149"/>
      <c r="L180" s="144"/>
      <c r="M180" s="150"/>
      <c r="T180" s="151"/>
      <c r="AT180" s="146" t="s">
        <v>145</v>
      </c>
      <c r="AU180" s="146" t="s">
        <v>89</v>
      </c>
      <c r="AV180" s="12" t="s">
        <v>89</v>
      </c>
      <c r="AW180" s="12" t="s">
        <v>36</v>
      </c>
      <c r="AX180" s="12" t="s">
        <v>79</v>
      </c>
      <c r="AY180" s="146" t="s">
        <v>136</v>
      </c>
    </row>
    <row r="181" spans="2:65" s="13" customFormat="1">
      <c r="B181" s="152"/>
      <c r="D181" s="145" t="s">
        <v>145</v>
      </c>
      <c r="E181" s="153" t="s">
        <v>1</v>
      </c>
      <c r="F181" s="154" t="s">
        <v>147</v>
      </c>
      <c r="H181" s="155">
        <v>593.66</v>
      </c>
      <c r="I181" s="156"/>
      <c r="L181" s="152"/>
      <c r="M181" s="157"/>
      <c r="T181" s="158"/>
      <c r="AT181" s="153" t="s">
        <v>145</v>
      </c>
      <c r="AU181" s="153" t="s">
        <v>89</v>
      </c>
      <c r="AV181" s="13" t="s">
        <v>143</v>
      </c>
      <c r="AW181" s="13" t="s">
        <v>36</v>
      </c>
      <c r="AX181" s="13" t="s">
        <v>87</v>
      </c>
      <c r="AY181" s="153" t="s">
        <v>136</v>
      </c>
    </row>
    <row r="182" spans="2:65" s="1" customFormat="1" ht="16.5" customHeight="1">
      <c r="B182" s="130"/>
      <c r="C182" s="131" t="s">
        <v>228</v>
      </c>
      <c r="D182" s="131" t="s">
        <v>138</v>
      </c>
      <c r="E182" s="132" t="s">
        <v>229</v>
      </c>
      <c r="F182" s="133" t="s">
        <v>230</v>
      </c>
      <c r="G182" s="134" t="s">
        <v>164</v>
      </c>
      <c r="H182" s="135">
        <v>141.13999999999999</v>
      </c>
      <c r="I182" s="136"/>
      <c r="J182" s="137">
        <f>ROUND(I182*H182,2)</f>
        <v>0</v>
      </c>
      <c r="K182" s="133" t="s">
        <v>142</v>
      </c>
      <c r="L182" s="30"/>
      <c r="M182" s="138" t="s">
        <v>1</v>
      </c>
      <c r="N182" s="139" t="s">
        <v>44</v>
      </c>
      <c r="P182" s="140">
        <f>O182*H182</f>
        <v>0</v>
      </c>
      <c r="Q182" s="140">
        <v>0.21084</v>
      </c>
      <c r="R182" s="140">
        <f>Q182*H182</f>
        <v>29.757957599999997</v>
      </c>
      <c r="S182" s="140">
        <v>0</v>
      </c>
      <c r="T182" s="141">
        <f>S182*H182</f>
        <v>0</v>
      </c>
      <c r="AR182" s="142" t="s">
        <v>143</v>
      </c>
      <c r="AT182" s="142" t="s">
        <v>138</v>
      </c>
      <c r="AU182" s="142" t="s">
        <v>89</v>
      </c>
      <c r="AY182" s="15" t="s">
        <v>136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5" t="s">
        <v>87</v>
      </c>
      <c r="BK182" s="143">
        <f>ROUND(I182*H182,2)</f>
        <v>0</v>
      </c>
      <c r="BL182" s="15" t="s">
        <v>143</v>
      </c>
      <c r="BM182" s="142" t="s">
        <v>231</v>
      </c>
    </row>
    <row r="183" spans="2:65" s="12" customFormat="1">
      <c r="B183" s="144"/>
      <c r="D183" s="145" t="s">
        <v>145</v>
      </c>
      <c r="E183" s="146" t="s">
        <v>1</v>
      </c>
      <c r="F183" s="147" t="s">
        <v>232</v>
      </c>
      <c r="H183" s="148">
        <v>141.13999999999999</v>
      </c>
      <c r="I183" s="149"/>
      <c r="L183" s="144"/>
      <c r="M183" s="150"/>
      <c r="T183" s="151"/>
      <c r="AT183" s="146" t="s">
        <v>145</v>
      </c>
      <c r="AU183" s="146" t="s">
        <v>89</v>
      </c>
      <c r="AV183" s="12" t="s">
        <v>89</v>
      </c>
      <c r="AW183" s="12" t="s">
        <v>36</v>
      </c>
      <c r="AX183" s="12" t="s">
        <v>79</v>
      </c>
      <c r="AY183" s="146" t="s">
        <v>136</v>
      </c>
    </row>
    <row r="184" spans="2:65" s="13" customFormat="1">
      <c r="B184" s="152"/>
      <c r="D184" s="145" t="s">
        <v>145</v>
      </c>
      <c r="E184" s="153" t="s">
        <v>1</v>
      </c>
      <c r="F184" s="154" t="s">
        <v>147</v>
      </c>
      <c r="H184" s="155">
        <v>141.13999999999999</v>
      </c>
      <c r="I184" s="156"/>
      <c r="L184" s="152"/>
      <c r="M184" s="157"/>
      <c r="T184" s="158"/>
      <c r="AT184" s="153" t="s">
        <v>145</v>
      </c>
      <c r="AU184" s="153" t="s">
        <v>89</v>
      </c>
      <c r="AV184" s="13" t="s">
        <v>143</v>
      </c>
      <c r="AW184" s="13" t="s">
        <v>36</v>
      </c>
      <c r="AX184" s="13" t="s">
        <v>87</v>
      </c>
      <c r="AY184" s="153" t="s">
        <v>136</v>
      </c>
    </row>
    <row r="185" spans="2:65" s="1" customFormat="1" ht="16.5" customHeight="1">
      <c r="B185" s="130"/>
      <c r="C185" s="131" t="s">
        <v>233</v>
      </c>
      <c r="D185" s="131" t="s">
        <v>138</v>
      </c>
      <c r="E185" s="132" t="s">
        <v>234</v>
      </c>
      <c r="F185" s="133" t="s">
        <v>235</v>
      </c>
      <c r="G185" s="134" t="s">
        <v>164</v>
      </c>
      <c r="H185" s="135">
        <v>2494.3200000000002</v>
      </c>
      <c r="I185" s="136"/>
      <c r="J185" s="137">
        <f>ROUND(I185*H185,2)</f>
        <v>0</v>
      </c>
      <c r="K185" s="133" t="s">
        <v>142</v>
      </c>
      <c r="L185" s="30"/>
      <c r="M185" s="138" t="s">
        <v>1</v>
      </c>
      <c r="N185" s="139" t="s">
        <v>44</v>
      </c>
      <c r="P185" s="140">
        <f>O185*H185</f>
        <v>0</v>
      </c>
      <c r="Q185" s="140">
        <v>0.26375999999999999</v>
      </c>
      <c r="R185" s="140">
        <f>Q185*H185</f>
        <v>657.90184320000003</v>
      </c>
      <c r="S185" s="140">
        <v>0</v>
      </c>
      <c r="T185" s="141">
        <f>S185*H185</f>
        <v>0</v>
      </c>
      <c r="AR185" s="142" t="s">
        <v>143</v>
      </c>
      <c r="AT185" s="142" t="s">
        <v>138</v>
      </c>
      <c r="AU185" s="142" t="s">
        <v>89</v>
      </c>
      <c r="AY185" s="15" t="s">
        <v>136</v>
      </c>
      <c r="BE185" s="143">
        <f>IF(N185="základní",J185,0)</f>
        <v>0</v>
      </c>
      <c r="BF185" s="143">
        <f>IF(N185="snížená",J185,0)</f>
        <v>0</v>
      </c>
      <c r="BG185" s="143">
        <f>IF(N185="zákl. přenesená",J185,0)</f>
        <v>0</v>
      </c>
      <c r="BH185" s="143">
        <f>IF(N185="sníž. přenesená",J185,0)</f>
        <v>0</v>
      </c>
      <c r="BI185" s="143">
        <f>IF(N185="nulová",J185,0)</f>
        <v>0</v>
      </c>
      <c r="BJ185" s="15" t="s">
        <v>87</v>
      </c>
      <c r="BK185" s="143">
        <f>ROUND(I185*H185,2)</f>
        <v>0</v>
      </c>
      <c r="BL185" s="15" t="s">
        <v>143</v>
      </c>
      <c r="BM185" s="142" t="s">
        <v>236</v>
      </c>
    </row>
    <row r="186" spans="2:65" s="12" customFormat="1">
      <c r="B186" s="144"/>
      <c r="D186" s="145" t="s">
        <v>145</v>
      </c>
      <c r="E186" s="146" t="s">
        <v>1</v>
      </c>
      <c r="F186" s="147" t="s">
        <v>237</v>
      </c>
      <c r="H186" s="148">
        <v>2494.3200000000002</v>
      </c>
      <c r="I186" s="149"/>
      <c r="L186" s="144"/>
      <c r="M186" s="150"/>
      <c r="T186" s="151"/>
      <c r="AT186" s="146" t="s">
        <v>145</v>
      </c>
      <c r="AU186" s="146" t="s">
        <v>89</v>
      </c>
      <c r="AV186" s="12" t="s">
        <v>89</v>
      </c>
      <c r="AW186" s="12" t="s">
        <v>36</v>
      </c>
      <c r="AX186" s="12" t="s">
        <v>79</v>
      </c>
      <c r="AY186" s="146" t="s">
        <v>136</v>
      </c>
    </row>
    <row r="187" spans="2:65" s="13" customFormat="1">
      <c r="B187" s="152"/>
      <c r="D187" s="145" t="s">
        <v>145</v>
      </c>
      <c r="E187" s="153" t="s">
        <v>1</v>
      </c>
      <c r="F187" s="154" t="s">
        <v>147</v>
      </c>
      <c r="H187" s="155">
        <v>2494.3200000000002</v>
      </c>
      <c r="I187" s="156"/>
      <c r="L187" s="152"/>
      <c r="M187" s="157"/>
      <c r="T187" s="158"/>
      <c r="AT187" s="153" t="s">
        <v>145</v>
      </c>
      <c r="AU187" s="153" t="s">
        <v>89</v>
      </c>
      <c r="AV187" s="13" t="s">
        <v>143</v>
      </c>
      <c r="AW187" s="13" t="s">
        <v>36</v>
      </c>
      <c r="AX187" s="13" t="s">
        <v>87</v>
      </c>
      <c r="AY187" s="153" t="s">
        <v>136</v>
      </c>
    </row>
    <row r="188" spans="2:65" s="1" customFormat="1" ht="21.75" customHeight="1">
      <c r="B188" s="130"/>
      <c r="C188" s="131" t="s">
        <v>7</v>
      </c>
      <c r="D188" s="131" t="s">
        <v>138</v>
      </c>
      <c r="E188" s="132" t="s">
        <v>238</v>
      </c>
      <c r="F188" s="133" t="s">
        <v>239</v>
      </c>
      <c r="G188" s="134" t="s">
        <v>164</v>
      </c>
      <c r="H188" s="135">
        <v>174.12</v>
      </c>
      <c r="I188" s="136"/>
      <c r="J188" s="137">
        <f>ROUND(I188*H188,2)</f>
        <v>0</v>
      </c>
      <c r="K188" s="133" t="s">
        <v>142</v>
      </c>
      <c r="L188" s="30"/>
      <c r="M188" s="138" t="s">
        <v>1</v>
      </c>
      <c r="N188" s="139" t="s">
        <v>44</v>
      </c>
      <c r="P188" s="140">
        <f>O188*H188</f>
        <v>0</v>
      </c>
      <c r="Q188" s="140">
        <v>0.17726</v>
      </c>
      <c r="R188" s="140">
        <f>Q188*H188</f>
        <v>30.864511200000003</v>
      </c>
      <c r="S188" s="140">
        <v>0</v>
      </c>
      <c r="T188" s="141">
        <f>S188*H188</f>
        <v>0</v>
      </c>
      <c r="AR188" s="142" t="s">
        <v>143</v>
      </c>
      <c r="AT188" s="142" t="s">
        <v>138</v>
      </c>
      <c r="AU188" s="142" t="s">
        <v>89</v>
      </c>
      <c r="AY188" s="15" t="s">
        <v>136</v>
      </c>
      <c r="BE188" s="143">
        <f>IF(N188="základní",J188,0)</f>
        <v>0</v>
      </c>
      <c r="BF188" s="143">
        <f>IF(N188="snížená",J188,0)</f>
        <v>0</v>
      </c>
      <c r="BG188" s="143">
        <f>IF(N188="zákl. přenesená",J188,0)</f>
        <v>0</v>
      </c>
      <c r="BH188" s="143">
        <f>IF(N188="sníž. přenesená",J188,0)</f>
        <v>0</v>
      </c>
      <c r="BI188" s="143">
        <f>IF(N188="nulová",J188,0)</f>
        <v>0</v>
      </c>
      <c r="BJ188" s="15" t="s">
        <v>87</v>
      </c>
      <c r="BK188" s="143">
        <f>ROUND(I188*H188,2)</f>
        <v>0</v>
      </c>
      <c r="BL188" s="15" t="s">
        <v>143</v>
      </c>
      <c r="BM188" s="142" t="s">
        <v>240</v>
      </c>
    </row>
    <row r="189" spans="2:65" s="12" customFormat="1">
      <c r="B189" s="144"/>
      <c r="D189" s="145" t="s">
        <v>145</v>
      </c>
      <c r="E189" s="146" t="s">
        <v>1</v>
      </c>
      <c r="F189" s="147" t="s">
        <v>175</v>
      </c>
      <c r="H189" s="148">
        <v>174.12</v>
      </c>
      <c r="I189" s="149"/>
      <c r="L189" s="144"/>
      <c r="M189" s="150"/>
      <c r="T189" s="151"/>
      <c r="AT189" s="146" t="s">
        <v>145</v>
      </c>
      <c r="AU189" s="146" t="s">
        <v>89</v>
      </c>
      <c r="AV189" s="12" t="s">
        <v>89</v>
      </c>
      <c r="AW189" s="12" t="s">
        <v>36</v>
      </c>
      <c r="AX189" s="12" t="s">
        <v>79</v>
      </c>
      <c r="AY189" s="146" t="s">
        <v>136</v>
      </c>
    </row>
    <row r="190" spans="2:65" s="13" customFormat="1">
      <c r="B190" s="152"/>
      <c r="D190" s="145" t="s">
        <v>145</v>
      </c>
      <c r="E190" s="153" t="s">
        <v>1</v>
      </c>
      <c r="F190" s="154" t="s">
        <v>147</v>
      </c>
      <c r="H190" s="155">
        <v>174.12</v>
      </c>
      <c r="I190" s="156"/>
      <c r="L190" s="152"/>
      <c r="M190" s="157"/>
      <c r="T190" s="158"/>
      <c r="AT190" s="153" t="s">
        <v>145</v>
      </c>
      <c r="AU190" s="153" t="s">
        <v>89</v>
      </c>
      <c r="AV190" s="13" t="s">
        <v>143</v>
      </c>
      <c r="AW190" s="13" t="s">
        <v>36</v>
      </c>
      <c r="AX190" s="13" t="s">
        <v>87</v>
      </c>
      <c r="AY190" s="153" t="s">
        <v>136</v>
      </c>
    </row>
    <row r="191" spans="2:65" s="1" customFormat="1" ht="16.5" customHeight="1">
      <c r="B191" s="130"/>
      <c r="C191" s="131" t="s">
        <v>241</v>
      </c>
      <c r="D191" s="131" t="s">
        <v>138</v>
      </c>
      <c r="E191" s="132" t="s">
        <v>242</v>
      </c>
      <c r="F191" s="133" t="s">
        <v>243</v>
      </c>
      <c r="G191" s="134" t="s">
        <v>164</v>
      </c>
      <c r="H191" s="135">
        <v>998.99199999999996</v>
      </c>
      <c r="I191" s="136"/>
      <c r="J191" s="137">
        <f>ROUND(I191*H191,2)</f>
        <v>0</v>
      </c>
      <c r="K191" s="133" t="s">
        <v>142</v>
      </c>
      <c r="L191" s="30"/>
      <c r="M191" s="138" t="s">
        <v>1</v>
      </c>
      <c r="N191" s="139" t="s">
        <v>44</v>
      </c>
      <c r="P191" s="140">
        <f>O191*H191</f>
        <v>0</v>
      </c>
      <c r="Q191" s="140">
        <v>0.34499999999999997</v>
      </c>
      <c r="R191" s="140">
        <f>Q191*H191</f>
        <v>344.65223999999995</v>
      </c>
      <c r="S191" s="140">
        <v>0</v>
      </c>
      <c r="T191" s="141">
        <f>S191*H191</f>
        <v>0</v>
      </c>
      <c r="AR191" s="142" t="s">
        <v>143</v>
      </c>
      <c r="AT191" s="142" t="s">
        <v>138</v>
      </c>
      <c r="AU191" s="142" t="s">
        <v>89</v>
      </c>
      <c r="AY191" s="15" t="s">
        <v>136</v>
      </c>
      <c r="BE191" s="143">
        <f>IF(N191="základní",J191,0)</f>
        <v>0</v>
      </c>
      <c r="BF191" s="143">
        <f>IF(N191="snížená",J191,0)</f>
        <v>0</v>
      </c>
      <c r="BG191" s="143">
        <f>IF(N191="zákl. přenesená",J191,0)</f>
        <v>0</v>
      </c>
      <c r="BH191" s="143">
        <f>IF(N191="sníž. přenesená",J191,0)</f>
        <v>0</v>
      </c>
      <c r="BI191" s="143">
        <f>IF(N191="nulová",J191,0)</f>
        <v>0</v>
      </c>
      <c r="BJ191" s="15" t="s">
        <v>87</v>
      </c>
      <c r="BK191" s="143">
        <f>ROUND(I191*H191,2)</f>
        <v>0</v>
      </c>
      <c r="BL191" s="15" t="s">
        <v>143</v>
      </c>
      <c r="BM191" s="142" t="s">
        <v>244</v>
      </c>
    </row>
    <row r="192" spans="2:65" s="12" customFormat="1">
      <c r="B192" s="144"/>
      <c r="D192" s="145" t="s">
        <v>145</v>
      </c>
      <c r="E192" s="146" t="s">
        <v>1</v>
      </c>
      <c r="F192" s="147" t="s">
        <v>245</v>
      </c>
      <c r="H192" s="148">
        <v>998.99199999999996</v>
      </c>
      <c r="I192" s="149"/>
      <c r="L192" s="144"/>
      <c r="M192" s="150"/>
      <c r="T192" s="151"/>
      <c r="AT192" s="146" t="s">
        <v>145</v>
      </c>
      <c r="AU192" s="146" t="s">
        <v>89</v>
      </c>
      <c r="AV192" s="12" t="s">
        <v>89</v>
      </c>
      <c r="AW192" s="12" t="s">
        <v>36</v>
      </c>
      <c r="AX192" s="12" t="s">
        <v>79</v>
      </c>
      <c r="AY192" s="146" t="s">
        <v>136</v>
      </c>
    </row>
    <row r="193" spans="2:65" s="13" customFormat="1">
      <c r="B193" s="152"/>
      <c r="D193" s="145" t="s">
        <v>145</v>
      </c>
      <c r="E193" s="153" t="s">
        <v>1</v>
      </c>
      <c r="F193" s="154" t="s">
        <v>147</v>
      </c>
      <c r="H193" s="155">
        <v>998.99199999999996</v>
      </c>
      <c r="I193" s="156"/>
      <c r="L193" s="152"/>
      <c r="M193" s="157"/>
      <c r="T193" s="158"/>
      <c r="AT193" s="153" t="s">
        <v>145</v>
      </c>
      <c r="AU193" s="153" t="s">
        <v>89</v>
      </c>
      <c r="AV193" s="13" t="s">
        <v>143</v>
      </c>
      <c r="AW193" s="13" t="s">
        <v>36</v>
      </c>
      <c r="AX193" s="13" t="s">
        <v>87</v>
      </c>
      <c r="AY193" s="153" t="s">
        <v>136</v>
      </c>
    </row>
    <row r="194" spans="2:65" s="1" customFormat="1" ht="16.5" customHeight="1">
      <c r="B194" s="130"/>
      <c r="C194" s="131" t="s">
        <v>246</v>
      </c>
      <c r="D194" s="131" t="s">
        <v>138</v>
      </c>
      <c r="E194" s="132" t="s">
        <v>247</v>
      </c>
      <c r="F194" s="133" t="s">
        <v>248</v>
      </c>
      <c r="G194" s="134" t="s">
        <v>164</v>
      </c>
      <c r="H194" s="135">
        <v>2715.23</v>
      </c>
      <c r="I194" s="136"/>
      <c r="J194" s="137">
        <f>ROUND(I194*H194,2)</f>
        <v>0</v>
      </c>
      <c r="K194" s="133" t="s">
        <v>142</v>
      </c>
      <c r="L194" s="30"/>
      <c r="M194" s="138" t="s">
        <v>1</v>
      </c>
      <c r="N194" s="139" t="s">
        <v>44</v>
      </c>
      <c r="P194" s="140">
        <f>O194*H194</f>
        <v>0</v>
      </c>
      <c r="Q194" s="140">
        <v>6.5199999999999998E-3</v>
      </c>
      <c r="R194" s="140">
        <f>Q194*H194</f>
        <v>17.703299600000001</v>
      </c>
      <c r="S194" s="140">
        <v>0</v>
      </c>
      <c r="T194" s="141">
        <f>S194*H194</f>
        <v>0</v>
      </c>
      <c r="AR194" s="142" t="s">
        <v>143</v>
      </c>
      <c r="AT194" s="142" t="s">
        <v>138</v>
      </c>
      <c r="AU194" s="142" t="s">
        <v>89</v>
      </c>
      <c r="AY194" s="15" t="s">
        <v>136</v>
      </c>
      <c r="BE194" s="143">
        <f>IF(N194="základní",J194,0)</f>
        <v>0</v>
      </c>
      <c r="BF194" s="143">
        <f>IF(N194="snížená",J194,0)</f>
        <v>0</v>
      </c>
      <c r="BG194" s="143">
        <f>IF(N194="zákl. přenesená",J194,0)</f>
        <v>0</v>
      </c>
      <c r="BH194" s="143">
        <f>IF(N194="sníž. přenesená",J194,0)</f>
        <v>0</v>
      </c>
      <c r="BI194" s="143">
        <f>IF(N194="nulová",J194,0)</f>
        <v>0</v>
      </c>
      <c r="BJ194" s="15" t="s">
        <v>87</v>
      </c>
      <c r="BK194" s="143">
        <f>ROUND(I194*H194,2)</f>
        <v>0</v>
      </c>
      <c r="BL194" s="15" t="s">
        <v>143</v>
      </c>
      <c r="BM194" s="142" t="s">
        <v>249</v>
      </c>
    </row>
    <row r="195" spans="2:65" s="12" customFormat="1">
      <c r="B195" s="144"/>
      <c r="D195" s="145" t="s">
        <v>145</v>
      </c>
      <c r="E195" s="146" t="s">
        <v>1</v>
      </c>
      <c r="F195" s="147" t="s">
        <v>250</v>
      </c>
      <c r="H195" s="148">
        <v>2715.23</v>
      </c>
      <c r="I195" s="149"/>
      <c r="L195" s="144"/>
      <c r="M195" s="150"/>
      <c r="T195" s="151"/>
      <c r="AT195" s="146" t="s">
        <v>145</v>
      </c>
      <c r="AU195" s="146" t="s">
        <v>89</v>
      </c>
      <c r="AV195" s="12" t="s">
        <v>89</v>
      </c>
      <c r="AW195" s="12" t="s">
        <v>36</v>
      </c>
      <c r="AX195" s="12" t="s">
        <v>79</v>
      </c>
      <c r="AY195" s="146" t="s">
        <v>136</v>
      </c>
    </row>
    <row r="196" spans="2:65" s="13" customFormat="1">
      <c r="B196" s="152"/>
      <c r="D196" s="145" t="s">
        <v>145</v>
      </c>
      <c r="E196" s="153" t="s">
        <v>1</v>
      </c>
      <c r="F196" s="154" t="s">
        <v>147</v>
      </c>
      <c r="H196" s="155">
        <v>2715.23</v>
      </c>
      <c r="I196" s="156"/>
      <c r="L196" s="152"/>
      <c r="M196" s="157"/>
      <c r="T196" s="158"/>
      <c r="AT196" s="153" t="s">
        <v>145</v>
      </c>
      <c r="AU196" s="153" t="s">
        <v>89</v>
      </c>
      <c r="AV196" s="13" t="s">
        <v>143</v>
      </c>
      <c r="AW196" s="13" t="s">
        <v>36</v>
      </c>
      <c r="AX196" s="13" t="s">
        <v>87</v>
      </c>
      <c r="AY196" s="153" t="s">
        <v>136</v>
      </c>
    </row>
    <row r="197" spans="2:65" s="1" customFormat="1" ht="16.5" customHeight="1">
      <c r="B197" s="130"/>
      <c r="C197" s="131" t="s">
        <v>251</v>
      </c>
      <c r="D197" s="131" t="s">
        <v>138</v>
      </c>
      <c r="E197" s="132" t="s">
        <v>252</v>
      </c>
      <c r="F197" s="133" t="s">
        <v>253</v>
      </c>
      <c r="G197" s="134" t="s">
        <v>164</v>
      </c>
      <c r="H197" s="135">
        <v>2635.46</v>
      </c>
      <c r="I197" s="136"/>
      <c r="J197" s="137">
        <f>ROUND(I197*H197,2)</f>
        <v>0</v>
      </c>
      <c r="K197" s="133" t="s">
        <v>142</v>
      </c>
      <c r="L197" s="30"/>
      <c r="M197" s="138" t="s">
        <v>1</v>
      </c>
      <c r="N197" s="139" t="s">
        <v>44</v>
      </c>
      <c r="P197" s="140">
        <f>O197*H197</f>
        <v>0</v>
      </c>
      <c r="Q197" s="140">
        <v>7.1000000000000002E-4</v>
      </c>
      <c r="R197" s="140">
        <f>Q197*H197</f>
        <v>1.8711766000000001</v>
      </c>
      <c r="S197" s="140">
        <v>0</v>
      </c>
      <c r="T197" s="141">
        <f>S197*H197</f>
        <v>0</v>
      </c>
      <c r="AR197" s="142" t="s">
        <v>143</v>
      </c>
      <c r="AT197" s="142" t="s">
        <v>138</v>
      </c>
      <c r="AU197" s="142" t="s">
        <v>89</v>
      </c>
      <c r="AY197" s="15" t="s">
        <v>136</v>
      </c>
      <c r="BE197" s="143">
        <f>IF(N197="základní",J197,0)</f>
        <v>0</v>
      </c>
      <c r="BF197" s="143">
        <f>IF(N197="snížená",J197,0)</f>
        <v>0</v>
      </c>
      <c r="BG197" s="143">
        <f>IF(N197="zákl. přenesená",J197,0)</f>
        <v>0</v>
      </c>
      <c r="BH197" s="143">
        <f>IF(N197="sníž. přenesená",J197,0)</f>
        <v>0</v>
      </c>
      <c r="BI197" s="143">
        <f>IF(N197="nulová",J197,0)</f>
        <v>0</v>
      </c>
      <c r="BJ197" s="15" t="s">
        <v>87</v>
      </c>
      <c r="BK197" s="143">
        <f>ROUND(I197*H197,2)</f>
        <v>0</v>
      </c>
      <c r="BL197" s="15" t="s">
        <v>143</v>
      </c>
      <c r="BM197" s="142" t="s">
        <v>254</v>
      </c>
    </row>
    <row r="198" spans="2:65" s="12" customFormat="1">
      <c r="B198" s="144"/>
      <c r="D198" s="145" t="s">
        <v>145</v>
      </c>
      <c r="E198" s="146" t="s">
        <v>1</v>
      </c>
      <c r="F198" s="147" t="s">
        <v>255</v>
      </c>
      <c r="H198" s="148">
        <v>2635.46</v>
      </c>
      <c r="I198" s="149"/>
      <c r="L198" s="144"/>
      <c r="M198" s="150"/>
      <c r="T198" s="151"/>
      <c r="AT198" s="146" t="s">
        <v>145</v>
      </c>
      <c r="AU198" s="146" t="s">
        <v>89</v>
      </c>
      <c r="AV198" s="12" t="s">
        <v>89</v>
      </c>
      <c r="AW198" s="12" t="s">
        <v>36</v>
      </c>
      <c r="AX198" s="12" t="s">
        <v>79</v>
      </c>
      <c r="AY198" s="146" t="s">
        <v>136</v>
      </c>
    </row>
    <row r="199" spans="2:65" s="13" customFormat="1">
      <c r="B199" s="152"/>
      <c r="D199" s="145" t="s">
        <v>145</v>
      </c>
      <c r="E199" s="153" t="s">
        <v>1</v>
      </c>
      <c r="F199" s="154" t="s">
        <v>147</v>
      </c>
      <c r="H199" s="155">
        <v>2635.46</v>
      </c>
      <c r="I199" s="156"/>
      <c r="L199" s="152"/>
      <c r="M199" s="157"/>
      <c r="T199" s="158"/>
      <c r="AT199" s="153" t="s">
        <v>145</v>
      </c>
      <c r="AU199" s="153" t="s">
        <v>89</v>
      </c>
      <c r="AV199" s="13" t="s">
        <v>143</v>
      </c>
      <c r="AW199" s="13" t="s">
        <v>36</v>
      </c>
      <c r="AX199" s="13" t="s">
        <v>87</v>
      </c>
      <c r="AY199" s="153" t="s">
        <v>136</v>
      </c>
    </row>
    <row r="200" spans="2:65" s="1" customFormat="1" ht="21.75" customHeight="1">
      <c r="B200" s="130"/>
      <c r="C200" s="131" t="s">
        <v>256</v>
      </c>
      <c r="D200" s="131" t="s">
        <v>138</v>
      </c>
      <c r="E200" s="132" t="s">
        <v>257</v>
      </c>
      <c r="F200" s="133" t="s">
        <v>258</v>
      </c>
      <c r="G200" s="134" t="s">
        <v>164</v>
      </c>
      <c r="H200" s="135">
        <v>2630.91</v>
      </c>
      <c r="I200" s="136"/>
      <c r="J200" s="137">
        <f>ROUND(I200*H200,2)</f>
        <v>0</v>
      </c>
      <c r="K200" s="133" t="s">
        <v>142</v>
      </c>
      <c r="L200" s="30"/>
      <c r="M200" s="138" t="s">
        <v>1</v>
      </c>
      <c r="N200" s="139" t="s">
        <v>44</v>
      </c>
      <c r="P200" s="140">
        <f>O200*H200</f>
        <v>0</v>
      </c>
      <c r="Q200" s="140">
        <v>0.12966</v>
      </c>
      <c r="R200" s="140">
        <f>Q200*H200</f>
        <v>341.12379059999995</v>
      </c>
      <c r="S200" s="140">
        <v>0</v>
      </c>
      <c r="T200" s="141">
        <f>S200*H200</f>
        <v>0</v>
      </c>
      <c r="AR200" s="142" t="s">
        <v>143</v>
      </c>
      <c r="AT200" s="142" t="s">
        <v>138</v>
      </c>
      <c r="AU200" s="142" t="s">
        <v>89</v>
      </c>
      <c r="AY200" s="15" t="s">
        <v>136</v>
      </c>
      <c r="BE200" s="143">
        <f>IF(N200="základní",J200,0)</f>
        <v>0</v>
      </c>
      <c r="BF200" s="143">
        <f>IF(N200="snížená",J200,0)</f>
        <v>0</v>
      </c>
      <c r="BG200" s="143">
        <f>IF(N200="zákl. přenesená",J200,0)</f>
        <v>0</v>
      </c>
      <c r="BH200" s="143">
        <f>IF(N200="sníž. přenesená",J200,0)</f>
        <v>0</v>
      </c>
      <c r="BI200" s="143">
        <f>IF(N200="nulová",J200,0)</f>
        <v>0</v>
      </c>
      <c r="BJ200" s="15" t="s">
        <v>87</v>
      </c>
      <c r="BK200" s="143">
        <f>ROUND(I200*H200,2)</f>
        <v>0</v>
      </c>
      <c r="BL200" s="15" t="s">
        <v>143</v>
      </c>
      <c r="BM200" s="142" t="s">
        <v>259</v>
      </c>
    </row>
    <row r="201" spans="2:65" s="12" customFormat="1">
      <c r="B201" s="144"/>
      <c r="D201" s="145" t="s">
        <v>145</v>
      </c>
      <c r="E201" s="146" t="s">
        <v>1</v>
      </c>
      <c r="F201" s="147" t="s">
        <v>260</v>
      </c>
      <c r="H201" s="148">
        <v>2630.91</v>
      </c>
      <c r="I201" s="149"/>
      <c r="L201" s="144"/>
      <c r="M201" s="150"/>
      <c r="T201" s="151"/>
      <c r="AT201" s="146" t="s">
        <v>145</v>
      </c>
      <c r="AU201" s="146" t="s">
        <v>89</v>
      </c>
      <c r="AV201" s="12" t="s">
        <v>89</v>
      </c>
      <c r="AW201" s="12" t="s">
        <v>36</v>
      </c>
      <c r="AX201" s="12" t="s">
        <v>79</v>
      </c>
      <c r="AY201" s="146" t="s">
        <v>136</v>
      </c>
    </row>
    <row r="202" spans="2:65" s="13" customFormat="1">
      <c r="B202" s="152"/>
      <c r="D202" s="145" t="s">
        <v>145</v>
      </c>
      <c r="E202" s="153" t="s">
        <v>1</v>
      </c>
      <c r="F202" s="154" t="s">
        <v>147</v>
      </c>
      <c r="H202" s="155">
        <v>2630.91</v>
      </c>
      <c r="I202" s="156"/>
      <c r="L202" s="152"/>
      <c r="M202" s="157"/>
      <c r="T202" s="158"/>
      <c r="AT202" s="153" t="s">
        <v>145</v>
      </c>
      <c r="AU202" s="153" t="s">
        <v>89</v>
      </c>
      <c r="AV202" s="13" t="s">
        <v>143</v>
      </c>
      <c r="AW202" s="13" t="s">
        <v>36</v>
      </c>
      <c r="AX202" s="13" t="s">
        <v>87</v>
      </c>
      <c r="AY202" s="153" t="s">
        <v>136</v>
      </c>
    </row>
    <row r="203" spans="2:65" s="11" customFormat="1" ht="22.9" customHeight="1">
      <c r="B203" s="118"/>
      <c r="D203" s="119" t="s">
        <v>78</v>
      </c>
      <c r="E203" s="128" t="s">
        <v>181</v>
      </c>
      <c r="F203" s="128" t="s">
        <v>261</v>
      </c>
      <c r="I203" s="121"/>
      <c r="J203" s="129">
        <f>BK203</f>
        <v>0</v>
      </c>
      <c r="L203" s="118"/>
      <c r="M203" s="123"/>
      <c r="P203" s="124">
        <f>SUM(P204:P227)</f>
        <v>0</v>
      </c>
      <c r="R203" s="124">
        <f>SUM(R204:R227)</f>
        <v>2.6250000000000002E-3</v>
      </c>
      <c r="T203" s="125">
        <f>SUM(T204:T227)</f>
        <v>462.12275999999997</v>
      </c>
      <c r="AR203" s="119" t="s">
        <v>87</v>
      </c>
      <c r="AT203" s="126" t="s">
        <v>78</v>
      </c>
      <c r="AU203" s="126" t="s">
        <v>87</v>
      </c>
      <c r="AY203" s="119" t="s">
        <v>136</v>
      </c>
      <c r="BK203" s="127">
        <f>SUM(BK204:BK227)</f>
        <v>0</v>
      </c>
    </row>
    <row r="204" spans="2:65" s="1" customFormat="1" ht="16.5" customHeight="1">
      <c r="B204" s="130"/>
      <c r="C204" s="131" t="s">
        <v>262</v>
      </c>
      <c r="D204" s="131" t="s">
        <v>138</v>
      </c>
      <c r="E204" s="132" t="s">
        <v>263</v>
      </c>
      <c r="F204" s="133" t="s">
        <v>264</v>
      </c>
      <c r="G204" s="134" t="s">
        <v>265</v>
      </c>
      <c r="H204" s="135">
        <v>7.5</v>
      </c>
      <c r="I204" s="136"/>
      <c r="J204" s="137">
        <f>ROUND(I204*H204,2)</f>
        <v>0</v>
      </c>
      <c r="K204" s="133" t="s">
        <v>142</v>
      </c>
      <c r="L204" s="30"/>
      <c r="M204" s="138" t="s">
        <v>1</v>
      </c>
      <c r="N204" s="139" t="s">
        <v>44</v>
      </c>
      <c r="P204" s="140">
        <f>O204*H204</f>
        <v>0</v>
      </c>
      <c r="Q204" s="140">
        <v>1.0000000000000001E-5</v>
      </c>
      <c r="R204" s="140">
        <f>Q204*H204</f>
        <v>7.5000000000000007E-5</v>
      </c>
      <c r="S204" s="140">
        <v>0</v>
      </c>
      <c r="T204" s="141">
        <f>S204*H204</f>
        <v>0</v>
      </c>
      <c r="AR204" s="142" t="s">
        <v>143</v>
      </c>
      <c r="AT204" s="142" t="s">
        <v>138</v>
      </c>
      <c r="AU204" s="142" t="s">
        <v>89</v>
      </c>
      <c r="AY204" s="15" t="s">
        <v>136</v>
      </c>
      <c r="BE204" s="143">
        <f>IF(N204="základní",J204,0)</f>
        <v>0</v>
      </c>
      <c r="BF204" s="143">
        <f>IF(N204="snížená",J204,0)</f>
        <v>0</v>
      </c>
      <c r="BG204" s="143">
        <f>IF(N204="zákl. přenesená",J204,0)</f>
        <v>0</v>
      </c>
      <c r="BH204" s="143">
        <f>IF(N204="sníž. přenesená",J204,0)</f>
        <v>0</v>
      </c>
      <c r="BI204" s="143">
        <f>IF(N204="nulová",J204,0)</f>
        <v>0</v>
      </c>
      <c r="BJ204" s="15" t="s">
        <v>87</v>
      </c>
      <c r="BK204" s="143">
        <f>ROUND(I204*H204,2)</f>
        <v>0</v>
      </c>
      <c r="BL204" s="15" t="s">
        <v>143</v>
      </c>
      <c r="BM204" s="142" t="s">
        <v>266</v>
      </c>
    </row>
    <row r="205" spans="2:65" s="12" customFormat="1">
      <c r="B205" s="144"/>
      <c r="D205" s="145" t="s">
        <v>145</v>
      </c>
      <c r="E205" s="146" t="s">
        <v>1</v>
      </c>
      <c r="F205" s="147" t="s">
        <v>267</v>
      </c>
      <c r="H205" s="148">
        <v>3</v>
      </c>
      <c r="I205" s="149"/>
      <c r="L205" s="144"/>
      <c r="M205" s="150"/>
      <c r="T205" s="151"/>
      <c r="AT205" s="146" t="s">
        <v>145</v>
      </c>
      <c r="AU205" s="146" t="s">
        <v>89</v>
      </c>
      <c r="AV205" s="12" t="s">
        <v>89</v>
      </c>
      <c r="AW205" s="12" t="s">
        <v>36</v>
      </c>
      <c r="AX205" s="12" t="s">
        <v>79</v>
      </c>
      <c r="AY205" s="146" t="s">
        <v>136</v>
      </c>
    </row>
    <row r="206" spans="2:65" s="12" customFormat="1">
      <c r="B206" s="144"/>
      <c r="D206" s="145" t="s">
        <v>145</v>
      </c>
      <c r="E206" s="146" t="s">
        <v>1</v>
      </c>
      <c r="F206" s="147" t="s">
        <v>268</v>
      </c>
      <c r="H206" s="148">
        <v>4.5</v>
      </c>
      <c r="I206" s="149"/>
      <c r="L206" s="144"/>
      <c r="M206" s="150"/>
      <c r="T206" s="151"/>
      <c r="AT206" s="146" t="s">
        <v>145</v>
      </c>
      <c r="AU206" s="146" t="s">
        <v>89</v>
      </c>
      <c r="AV206" s="12" t="s">
        <v>89</v>
      </c>
      <c r="AW206" s="12" t="s">
        <v>36</v>
      </c>
      <c r="AX206" s="12" t="s">
        <v>79</v>
      </c>
      <c r="AY206" s="146" t="s">
        <v>136</v>
      </c>
    </row>
    <row r="207" spans="2:65" s="13" customFormat="1">
      <c r="B207" s="152"/>
      <c r="D207" s="145" t="s">
        <v>145</v>
      </c>
      <c r="E207" s="153" t="s">
        <v>1</v>
      </c>
      <c r="F207" s="154" t="s">
        <v>147</v>
      </c>
      <c r="H207" s="155">
        <v>7.5</v>
      </c>
      <c r="I207" s="156"/>
      <c r="L207" s="152"/>
      <c r="M207" s="157"/>
      <c r="T207" s="158"/>
      <c r="AT207" s="153" t="s">
        <v>145</v>
      </c>
      <c r="AU207" s="153" t="s">
        <v>89</v>
      </c>
      <c r="AV207" s="13" t="s">
        <v>143</v>
      </c>
      <c r="AW207" s="13" t="s">
        <v>36</v>
      </c>
      <c r="AX207" s="13" t="s">
        <v>87</v>
      </c>
      <c r="AY207" s="153" t="s">
        <v>136</v>
      </c>
    </row>
    <row r="208" spans="2:65" s="1" customFormat="1" ht="16.5" customHeight="1">
      <c r="B208" s="130"/>
      <c r="C208" s="131" t="s">
        <v>269</v>
      </c>
      <c r="D208" s="131" t="s">
        <v>138</v>
      </c>
      <c r="E208" s="132" t="s">
        <v>270</v>
      </c>
      <c r="F208" s="133" t="s">
        <v>271</v>
      </c>
      <c r="G208" s="134" t="s">
        <v>265</v>
      </c>
      <c r="H208" s="135">
        <v>7.5</v>
      </c>
      <c r="I208" s="136"/>
      <c r="J208" s="137">
        <f>ROUND(I208*H208,2)</f>
        <v>0</v>
      </c>
      <c r="K208" s="133" t="s">
        <v>142</v>
      </c>
      <c r="L208" s="30"/>
      <c r="M208" s="138" t="s">
        <v>1</v>
      </c>
      <c r="N208" s="139" t="s">
        <v>44</v>
      </c>
      <c r="P208" s="140">
        <f>O208*H208</f>
        <v>0</v>
      </c>
      <c r="Q208" s="140">
        <v>3.4000000000000002E-4</v>
      </c>
      <c r="R208" s="140">
        <f>Q208*H208</f>
        <v>2.5500000000000002E-3</v>
      </c>
      <c r="S208" s="140">
        <v>0</v>
      </c>
      <c r="T208" s="141">
        <f>S208*H208</f>
        <v>0</v>
      </c>
      <c r="AR208" s="142" t="s">
        <v>143</v>
      </c>
      <c r="AT208" s="142" t="s">
        <v>138</v>
      </c>
      <c r="AU208" s="142" t="s">
        <v>89</v>
      </c>
      <c r="AY208" s="15" t="s">
        <v>136</v>
      </c>
      <c r="BE208" s="143">
        <f>IF(N208="základní",J208,0)</f>
        <v>0</v>
      </c>
      <c r="BF208" s="143">
        <f>IF(N208="snížená",J208,0)</f>
        <v>0</v>
      </c>
      <c r="BG208" s="143">
        <f>IF(N208="zákl. přenesená",J208,0)</f>
        <v>0</v>
      </c>
      <c r="BH208" s="143">
        <f>IF(N208="sníž. přenesená",J208,0)</f>
        <v>0</v>
      </c>
      <c r="BI208" s="143">
        <f>IF(N208="nulová",J208,0)</f>
        <v>0</v>
      </c>
      <c r="BJ208" s="15" t="s">
        <v>87</v>
      </c>
      <c r="BK208" s="143">
        <f>ROUND(I208*H208,2)</f>
        <v>0</v>
      </c>
      <c r="BL208" s="15" t="s">
        <v>143</v>
      </c>
      <c r="BM208" s="142" t="s">
        <v>272</v>
      </c>
    </row>
    <row r="209" spans="2:65" s="12" customFormat="1">
      <c r="B209" s="144"/>
      <c r="D209" s="145" t="s">
        <v>145</v>
      </c>
      <c r="E209" s="146" t="s">
        <v>1</v>
      </c>
      <c r="F209" s="147" t="s">
        <v>267</v>
      </c>
      <c r="H209" s="148">
        <v>3</v>
      </c>
      <c r="I209" s="149"/>
      <c r="L209" s="144"/>
      <c r="M209" s="150"/>
      <c r="T209" s="151"/>
      <c r="AT209" s="146" t="s">
        <v>145</v>
      </c>
      <c r="AU209" s="146" t="s">
        <v>89</v>
      </c>
      <c r="AV209" s="12" t="s">
        <v>89</v>
      </c>
      <c r="AW209" s="12" t="s">
        <v>36</v>
      </c>
      <c r="AX209" s="12" t="s">
        <v>79</v>
      </c>
      <c r="AY209" s="146" t="s">
        <v>136</v>
      </c>
    </row>
    <row r="210" spans="2:65" s="12" customFormat="1">
      <c r="B210" s="144"/>
      <c r="D210" s="145" t="s">
        <v>145</v>
      </c>
      <c r="E210" s="146" t="s">
        <v>1</v>
      </c>
      <c r="F210" s="147" t="s">
        <v>268</v>
      </c>
      <c r="H210" s="148">
        <v>4.5</v>
      </c>
      <c r="I210" s="149"/>
      <c r="L210" s="144"/>
      <c r="M210" s="150"/>
      <c r="T210" s="151"/>
      <c r="AT210" s="146" t="s">
        <v>145</v>
      </c>
      <c r="AU210" s="146" t="s">
        <v>89</v>
      </c>
      <c r="AV210" s="12" t="s">
        <v>89</v>
      </c>
      <c r="AW210" s="12" t="s">
        <v>36</v>
      </c>
      <c r="AX210" s="12" t="s">
        <v>79</v>
      </c>
      <c r="AY210" s="146" t="s">
        <v>136</v>
      </c>
    </row>
    <row r="211" spans="2:65" s="13" customFormat="1">
      <c r="B211" s="152"/>
      <c r="D211" s="145" t="s">
        <v>145</v>
      </c>
      <c r="E211" s="153" t="s">
        <v>1</v>
      </c>
      <c r="F211" s="154" t="s">
        <v>147</v>
      </c>
      <c r="H211" s="155">
        <v>7.5</v>
      </c>
      <c r="I211" s="156"/>
      <c r="L211" s="152"/>
      <c r="M211" s="157"/>
      <c r="T211" s="158"/>
      <c r="AT211" s="153" t="s">
        <v>145</v>
      </c>
      <c r="AU211" s="153" t="s">
        <v>89</v>
      </c>
      <c r="AV211" s="13" t="s">
        <v>143</v>
      </c>
      <c r="AW211" s="13" t="s">
        <v>36</v>
      </c>
      <c r="AX211" s="13" t="s">
        <v>87</v>
      </c>
      <c r="AY211" s="153" t="s">
        <v>136</v>
      </c>
    </row>
    <row r="212" spans="2:65" s="1" customFormat="1" ht="16.5" customHeight="1">
      <c r="B212" s="130"/>
      <c r="C212" s="131" t="s">
        <v>273</v>
      </c>
      <c r="D212" s="131" t="s">
        <v>138</v>
      </c>
      <c r="E212" s="132" t="s">
        <v>274</v>
      </c>
      <c r="F212" s="133" t="s">
        <v>275</v>
      </c>
      <c r="G212" s="134" t="s">
        <v>265</v>
      </c>
      <c r="H212" s="135">
        <v>7.5</v>
      </c>
      <c r="I212" s="136"/>
      <c r="J212" s="137">
        <f>ROUND(I212*H212,2)</f>
        <v>0</v>
      </c>
      <c r="K212" s="133" t="s">
        <v>142</v>
      </c>
      <c r="L212" s="30"/>
      <c r="M212" s="138" t="s">
        <v>1</v>
      </c>
      <c r="N212" s="139" t="s">
        <v>44</v>
      </c>
      <c r="P212" s="140">
        <f>O212*H212</f>
        <v>0</v>
      </c>
      <c r="Q212" s="140">
        <v>0</v>
      </c>
      <c r="R212" s="140">
        <f>Q212*H212</f>
        <v>0</v>
      </c>
      <c r="S212" s="140">
        <v>0</v>
      </c>
      <c r="T212" s="141">
        <f>S212*H212</f>
        <v>0</v>
      </c>
      <c r="AR212" s="142" t="s">
        <v>143</v>
      </c>
      <c r="AT212" s="142" t="s">
        <v>138</v>
      </c>
      <c r="AU212" s="142" t="s">
        <v>89</v>
      </c>
      <c r="AY212" s="15" t="s">
        <v>136</v>
      </c>
      <c r="BE212" s="143">
        <f>IF(N212="základní",J212,0)</f>
        <v>0</v>
      </c>
      <c r="BF212" s="143">
        <f>IF(N212="snížená",J212,0)</f>
        <v>0</v>
      </c>
      <c r="BG212" s="143">
        <f>IF(N212="zákl. přenesená",J212,0)</f>
        <v>0</v>
      </c>
      <c r="BH212" s="143">
        <f>IF(N212="sníž. přenesená",J212,0)</f>
        <v>0</v>
      </c>
      <c r="BI212" s="143">
        <f>IF(N212="nulová",J212,0)</f>
        <v>0</v>
      </c>
      <c r="BJ212" s="15" t="s">
        <v>87</v>
      </c>
      <c r="BK212" s="143">
        <f>ROUND(I212*H212,2)</f>
        <v>0</v>
      </c>
      <c r="BL212" s="15" t="s">
        <v>143</v>
      </c>
      <c r="BM212" s="142" t="s">
        <v>276</v>
      </c>
    </row>
    <row r="213" spans="2:65" s="12" customFormat="1">
      <c r="B213" s="144"/>
      <c r="D213" s="145" t="s">
        <v>145</v>
      </c>
      <c r="E213" s="146" t="s">
        <v>1</v>
      </c>
      <c r="F213" s="147" t="s">
        <v>267</v>
      </c>
      <c r="H213" s="148">
        <v>3</v>
      </c>
      <c r="I213" s="149"/>
      <c r="L213" s="144"/>
      <c r="M213" s="150"/>
      <c r="T213" s="151"/>
      <c r="AT213" s="146" t="s">
        <v>145</v>
      </c>
      <c r="AU213" s="146" t="s">
        <v>89</v>
      </c>
      <c r="AV213" s="12" t="s">
        <v>89</v>
      </c>
      <c r="AW213" s="12" t="s">
        <v>36</v>
      </c>
      <c r="AX213" s="12" t="s">
        <v>79</v>
      </c>
      <c r="AY213" s="146" t="s">
        <v>136</v>
      </c>
    </row>
    <row r="214" spans="2:65" s="12" customFormat="1">
      <c r="B214" s="144"/>
      <c r="D214" s="145" t="s">
        <v>145</v>
      </c>
      <c r="E214" s="146" t="s">
        <v>1</v>
      </c>
      <c r="F214" s="147" t="s">
        <v>268</v>
      </c>
      <c r="H214" s="148">
        <v>4.5</v>
      </c>
      <c r="I214" s="149"/>
      <c r="L214" s="144"/>
      <c r="M214" s="150"/>
      <c r="T214" s="151"/>
      <c r="AT214" s="146" t="s">
        <v>145</v>
      </c>
      <c r="AU214" s="146" t="s">
        <v>89</v>
      </c>
      <c r="AV214" s="12" t="s">
        <v>89</v>
      </c>
      <c r="AW214" s="12" t="s">
        <v>36</v>
      </c>
      <c r="AX214" s="12" t="s">
        <v>79</v>
      </c>
      <c r="AY214" s="146" t="s">
        <v>136</v>
      </c>
    </row>
    <row r="215" spans="2:65" s="13" customFormat="1">
      <c r="B215" s="152"/>
      <c r="D215" s="145" t="s">
        <v>145</v>
      </c>
      <c r="E215" s="153" t="s">
        <v>1</v>
      </c>
      <c r="F215" s="154" t="s">
        <v>147</v>
      </c>
      <c r="H215" s="155">
        <v>7.5</v>
      </c>
      <c r="I215" s="156"/>
      <c r="L215" s="152"/>
      <c r="M215" s="157"/>
      <c r="T215" s="158"/>
      <c r="AT215" s="153" t="s">
        <v>145</v>
      </c>
      <c r="AU215" s="153" t="s">
        <v>89</v>
      </c>
      <c r="AV215" s="13" t="s">
        <v>143</v>
      </c>
      <c r="AW215" s="13" t="s">
        <v>36</v>
      </c>
      <c r="AX215" s="13" t="s">
        <v>87</v>
      </c>
      <c r="AY215" s="153" t="s">
        <v>136</v>
      </c>
    </row>
    <row r="216" spans="2:65" s="1" customFormat="1" ht="16.5" customHeight="1">
      <c r="B216" s="130"/>
      <c r="C216" s="131" t="s">
        <v>277</v>
      </c>
      <c r="D216" s="131" t="s">
        <v>138</v>
      </c>
      <c r="E216" s="132" t="s">
        <v>278</v>
      </c>
      <c r="F216" s="133" t="s">
        <v>279</v>
      </c>
      <c r="G216" s="134" t="s">
        <v>265</v>
      </c>
      <c r="H216" s="135">
        <v>535.4</v>
      </c>
      <c r="I216" s="136"/>
      <c r="J216" s="137">
        <f>ROUND(I216*H216,2)</f>
        <v>0</v>
      </c>
      <c r="K216" s="133" t="s">
        <v>142</v>
      </c>
      <c r="L216" s="30"/>
      <c r="M216" s="138" t="s">
        <v>1</v>
      </c>
      <c r="N216" s="139" t="s">
        <v>44</v>
      </c>
      <c r="P216" s="140">
        <f>O216*H216</f>
        <v>0</v>
      </c>
      <c r="Q216" s="140">
        <v>0</v>
      </c>
      <c r="R216" s="140">
        <f>Q216*H216</f>
        <v>0</v>
      </c>
      <c r="S216" s="140">
        <v>0.32400000000000001</v>
      </c>
      <c r="T216" s="141">
        <f>S216*H216</f>
        <v>173.46959999999999</v>
      </c>
      <c r="AR216" s="142" t="s">
        <v>143</v>
      </c>
      <c r="AT216" s="142" t="s">
        <v>138</v>
      </c>
      <c r="AU216" s="142" t="s">
        <v>89</v>
      </c>
      <c r="AY216" s="15" t="s">
        <v>136</v>
      </c>
      <c r="BE216" s="143">
        <f>IF(N216="základní",J216,0)</f>
        <v>0</v>
      </c>
      <c r="BF216" s="143">
        <f>IF(N216="snížená",J216,0)</f>
        <v>0</v>
      </c>
      <c r="BG216" s="143">
        <f>IF(N216="zákl. přenesená",J216,0)</f>
        <v>0</v>
      </c>
      <c r="BH216" s="143">
        <f>IF(N216="sníž. přenesená",J216,0)</f>
        <v>0</v>
      </c>
      <c r="BI216" s="143">
        <f>IF(N216="nulová",J216,0)</f>
        <v>0</v>
      </c>
      <c r="BJ216" s="15" t="s">
        <v>87</v>
      </c>
      <c r="BK216" s="143">
        <f>ROUND(I216*H216,2)</f>
        <v>0</v>
      </c>
      <c r="BL216" s="15" t="s">
        <v>143</v>
      </c>
      <c r="BM216" s="142" t="s">
        <v>280</v>
      </c>
    </row>
    <row r="217" spans="2:65" s="12" customFormat="1">
      <c r="B217" s="144"/>
      <c r="D217" s="145" t="s">
        <v>145</v>
      </c>
      <c r="E217" s="146" t="s">
        <v>1</v>
      </c>
      <c r="F217" s="147" t="s">
        <v>281</v>
      </c>
      <c r="H217" s="148">
        <v>535.4</v>
      </c>
      <c r="I217" s="149"/>
      <c r="L217" s="144"/>
      <c r="M217" s="150"/>
      <c r="T217" s="151"/>
      <c r="AT217" s="146" t="s">
        <v>145</v>
      </c>
      <c r="AU217" s="146" t="s">
        <v>89</v>
      </c>
      <c r="AV217" s="12" t="s">
        <v>89</v>
      </c>
      <c r="AW217" s="12" t="s">
        <v>36</v>
      </c>
      <c r="AX217" s="12" t="s">
        <v>79</v>
      </c>
      <c r="AY217" s="146" t="s">
        <v>136</v>
      </c>
    </row>
    <row r="218" spans="2:65" s="13" customFormat="1">
      <c r="B218" s="152"/>
      <c r="D218" s="145" t="s">
        <v>145</v>
      </c>
      <c r="E218" s="153" t="s">
        <v>1</v>
      </c>
      <c r="F218" s="154" t="s">
        <v>147</v>
      </c>
      <c r="H218" s="155">
        <v>535.4</v>
      </c>
      <c r="I218" s="156"/>
      <c r="L218" s="152"/>
      <c r="M218" s="157"/>
      <c r="T218" s="158"/>
      <c r="AT218" s="153" t="s">
        <v>145</v>
      </c>
      <c r="AU218" s="153" t="s">
        <v>89</v>
      </c>
      <c r="AV218" s="13" t="s">
        <v>143</v>
      </c>
      <c r="AW218" s="13" t="s">
        <v>36</v>
      </c>
      <c r="AX218" s="13" t="s">
        <v>87</v>
      </c>
      <c r="AY218" s="153" t="s">
        <v>136</v>
      </c>
    </row>
    <row r="219" spans="2:65" s="1" customFormat="1" ht="16.5" customHeight="1">
      <c r="B219" s="130"/>
      <c r="C219" s="131" t="s">
        <v>282</v>
      </c>
      <c r="D219" s="131" t="s">
        <v>138</v>
      </c>
      <c r="E219" s="132" t="s">
        <v>283</v>
      </c>
      <c r="F219" s="133" t="s">
        <v>284</v>
      </c>
      <c r="G219" s="134" t="s">
        <v>164</v>
      </c>
      <c r="H219" s="135">
        <v>2538.64</v>
      </c>
      <c r="I219" s="136"/>
      <c r="J219" s="137">
        <f>ROUND(I219*H219,2)</f>
        <v>0</v>
      </c>
      <c r="K219" s="133" t="s">
        <v>142</v>
      </c>
      <c r="L219" s="30"/>
      <c r="M219" s="138" t="s">
        <v>1</v>
      </c>
      <c r="N219" s="139" t="s">
        <v>44</v>
      </c>
      <c r="P219" s="140">
        <f>O219*H219</f>
        <v>0</v>
      </c>
      <c r="Q219" s="140">
        <v>0</v>
      </c>
      <c r="R219" s="140">
        <f>Q219*H219</f>
        <v>0</v>
      </c>
      <c r="S219" s="140">
        <v>0.01</v>
      </c>
      <c r="T219" s="141">
        <f>S219*H219</f>
        <v>25.386399999999998</v>
      </c>
      <c r="AR219" s="142" t="s">
        <v>143</v>
      </c>
      <c r="AT219" s="142" t="s">
        <v>138</v>
      </c>
      <c r="AU219" s="142" t="s">
        <v>89</v>
      </c>
      <c r="AY219" s="15" t="s">
        <v>136</v>
      </c>
      <c r="BE219" s="143">
        <f>IF(N219="základní",J219,0)</f>
        <v>0</v>
      </c>
      <c r="BF219" s="143">
        <f>IF(N219="snížená",J219,0)</f>
        <v>0</v>
      </c>
      <c r="BG219" s="143">
        <f>IF(N219="zákl. přenesená",J219,0)</f>
        <v>0</v>
      </c>
      <c r="BH219" s="143">
        <f>IF(N219="sníž. přenesená",J219,0)</f>
        <v>0</v>
      </c>
      <c r="BI219" s="143">
        <f>IF(N219="nulová",J219,0)</f>
        <v>0</v>
      </c>
      <c r="BJ219" s="15" t="s">
        <v>87</v>
      </c>
      <c r="BK219" s="143">
        <f>ROUND(I219*H219,2)</f>
        <v>0</v>
      </c>
      <c r="BL219" s="15" t="s">
        <v>143</v>
      </c>
      <c r="BM219" s="142" t="s">
        <v>285</v>
      </c>
    </row>
    <row r="220" spans="2:65" s="12" customFormat="1">
      <c r="B220" s="144"/>
      <c r="D220" s="145" t="s">
        <v>145</v>
      </c>
      <c r="E220" s="146" t="s">
        <v>1</v>
      </c>
      <c r="F220" s="147" t="s">
        <v>286</v>
      </c>
      <c r="H220" s="148">
        <v>2538.64</v>
      </c>
      <c r="I220" s="149"/>
      <c r="L220" s="144"/>
      <c r="M220" s="150"/>
      <c r="T220" s="151"/>
      <c r="AT220" s="146" t="s">
        <v>145</v>
      </c>
      <c r="AU220" s="146" t="s">
        <v>89</v>
      </c>
      <c r="AV220" s="12" t="s">
        <v>89</v>
      </c>
      <c r="AW220" s="12" t="s">
        <v>36</v>
      </c>
      <c r="AX220" s="12" t="s">
        <v>79</v>
      </c>
      <c r="AY220" s="146" t="s">
        <v>136</v>
      </c>
    </row>
    <row r="221" spans="2:65" s="13" customFormat="1">
      <c r="B221" s="152"/>
      <c r="D221" s="145" t="s">
        <v>145</v>
      </c>
      <c r="E221" s="153" t="s">
        <v>1</v>
      </c>
      <c r="F221" s="154" t="s">
        <v>147</v>
      </c>
      <c r="H221" s="155">
        <v>2538.64</v>
      </c>
      <c r="I221" s="156"/>
      <c r="L221" s="152"/>
      <c r="M221" s="157"/>
      <c r="T221" s="158"/>
      <c r="AT221" s="153" t="s">
        <v>145</v>
      </c>
      <c r="AU221" s="153" t="s">
        <v>89</v>
      </c>
      <c r="AV221" s="13" t="s">
        <v>143</v>
      </c>
      <c r="AW221" s="13" t="s">
        <v>36</v>
      </c>
      <c r="AX221" s="13" t="s">
        <v>87</v>
      </c>
      <c r="AY221" s="153" t="s">
        <v>136</v>
      </c>
    </row>
    <row r="222" spans="2:65" s="1" customFormat="1" ht="16.5" customHeight="1">
      <c r="B222" s="130"/>
      <c r="C222" s="131" t="s">
        <v>287</v>
      </c>
      <c r="D222" s="131" t="s">
        <v>138</v>
      </c>
      <c r="E222" s="132" t="s">
        <v>288</v>
      </c>
      <c r="F222" s="133" t="s">
        <v>289</v>
      </c>
      <c r="G222" s="134" t="s">
        <v>164</v>
      </c>
      <c r="H222" s="135">
        <v>2538.64</v>
      </c>
      <c r="I222" s="136"/>
      <c r="J222" s="137">
        <f>ROUND(I222*H222,2)</f>
        <v>0</v>
      </c>
      <c r="K222" s="133" t="s">
        <v>142</v>
      </c>
      <c r="L222" s="30"/>
      <c r="M222" s="138" t="s">
        <v>1</v>
      </c>
      <c r="N222" s="139" t="s">
        <v>44</v>
      </c>
      <c r="P222" s="140">
        <f>O222*H222</f>
        <v>0</v>
      </c>
      <c r="Q222" s="140">
        <v>0</v>
      </c>
      <c r="R222" s="140">
        <f>Q222*H222</f>
        <v>0</v>
      </c>
      <c r="S222" s="140">
        <v>0.02</v>
      </c>
      <c r="T222" s="141">
        <f>S222*H222</f>
        <v>50.772799999999997</v>
      </c>
      <c r="AR222" s="142" t="s">
        <v>143</v>
      </c>
      <c r="AT222" s="142" t="s">
        <v>138</v>
      </c>
      <c r="AU222" s="142" t="s">
        <v>89</v>
      </c>
      <c r="AY222" s="15" t="s">
        <v>136</v>
      </c>
      <c r="BE222" s="143">
        <f>IF(N222="základní",J222,0)</f>
        <v>0</v>
      </c>
      <c r="BF222" s="143">
        <f>IF(N222="snížená",J222,0)</f>
        <v>0</v>
      </c>
      <c r="BG222" s="143">
        <f>IF(N222="zákl. přenesená",J222,0)</f>
        <v>0</v>
      </c>
      <c r="BH222" s="143">
        <f>IF(N222="sníž. přenesená",J222,0)</f>
        <v>0</v>
      </c>
      <c r="BI222" s="143">
        <f>IF(N222="nulová",J222,0)</f>
        <v>0</v>
      </c>
      <c r="BJ222" s="15" t="s">
        <v>87</v>
      </c>
      <c r="BK222" s="143">
        <f>ROUND(I222*H222,2)</f>
        <v>0</v>
      </c>
      <c r="BL222" s="15" t="s">
        <v>143</v>
      </c>
      <c r="BM222" s="142" t="s">
        <v>290</v>
      </c>
    </row>
    <row r="223" spans="2:65" s="12" customFormat="1">
      <c r="B223" s="144"/>
      <c r="D223" s="145" t="s">
        <v>145</v>
      </c>
      <c r="E223" s="146" t="s">
        <v>1</v>
      </c>
      <c r="F223" s="147" t="s">
        <v>286</v>
      </c>
      <c r="H223" s="148">
        <v>2538.64</v>
      </c>
      <c r="I223" s="149"/>
      <c r="L223" s="144"/>
      <c r="M223" s="150"/>
      <c r="T223" s="151"/>
      <c r="AT223" s="146" t="s">
        <v>145</v>
      </c>
      <c r="AU223" s="146" t="s">
        <v>89</v>
      </c>
      <c r="AV223" s="12" t="s">
        <v>89</v>
      </c>
      <c r="AW223" s="12" t="s">
        <v>36</v>
      </c>
      <c r="AX223" s="12" t="s">
        <v>79</v>
      </c>
      <c r="AY223" s="146" t="s">
        <v>136</v>
      </c>
    </row>
    <row r="224" spans="2:65" s="13" customFormat="1">
      <c r="B224" s="152"/>
      <c r="D224" s="145" t="s">
        <v>145</v>
      </c>
      <c r="E224" s="153" t="s">
        <v>1</v>
      </c>
      <c r="F224" s="154" t="s">
        <v>147</v>
      </c>
      <c r="H224" s="155">
        <v>2538.64</v>
      </c>
      <c r="I224" s="156"/>
      <c r="L224" s="152"/>
      <c r="M224" s="157"/>
      <c r="T224" s="158"/>
      <c r="AT224" s="153" t="s">
        <v>145</v>
      </c>
      <c r="AU224" s="153" t="s">
        <v>89</v>
      </c>
      <c r="AV224" s="13" t="s">
        <v>143</v>
      </c>
      <c r="AW224" s="13" t="s">
        <v>36</v>
      </c>
      <c r="AX224" s="13" t="s">
        <v>87</v>
      </c>
      <c r="AY224" s="153" t="s">
        <v>136</v>
      </c>
    </row>
    <row r="225" spans="2:65" s="1" customFormat="1" ht="16.5" customHeight="1">
      <c r="B225" s="130"/>
      <c r="C225" s="131" t="s">
        <v>291</v>
      </c>
      <c r="D225" s="131" t="s">
        <v>138</v>
      </c>
      <c r="E225" s="132" t="s">
        <v>292</v>
      </c>
      <c r="F225" s="133" t="s">
        <v>293</v>
      </c>
      <c r="G225" s="134" t="s">
        <v>164</v>
      </c>
      <c r="H225" s="135">
        <v>843.23</v>
      </c>
      <c r="I225" s="136"/>
      <c r="J225" s="137">
        <f>ROUND(I225*H225,2)</f>
        <v>0</v>
      </c>
      <c r="K225" s="133" t="s">
        <v>142</v>
      </c>
      <c r="L225" s="30"/>
      <c r="M225" s="138" t="s">
        <v>1</v>
      </c>
      <c r="N225" s="139" t="s">
        <v>44</v>
      </c>
      <c r="P225" s="140">
        <f>O225*H225</f>
        <v>0</v>
      </c>
      <c r="Q225" s="140">
        <v>0</v>
      </c>
      <c r="R225" s="140">
        <f>Q225*H225</f>
        <v>0</v>
      </c>
      <c r="S225" s="140">
        <v>0.252</v>
      </c>
      <c r="T225" s="141">
        <f>S225*H225</f>
        <v>212.49396000000002</v>
      </c>
      <c r="AR225" s="142" t="s">
        <v>143</v>
      </c>
      <c r="AT225" s="142" t="s">
        <v>138</v>
      </c>
      <c r="AU225" s="142" t="s">
        <v>89</v>
      </c>
      <c r="AY225" s="15" t="s">
        <v>136</v>
      </c>
      <c r="BE225" s="143">
        <f>IF(N225="základní",J225,0)</f>
        <v>0</v>
      </c>
      <c r="BF225" s="143">
        <f>IF(N225="snížená",J225,0)</f>
        <v>0</v>
      </c>
      <c r="BG225" s="143">
        <f>IF(N225="zákl. přenesená",J225,0)</f>
        <v>0</v>
      </c>
      <c r="BH225" s="143">
        <f>IF(N225="sníž. přenesená",J225,0)</f>
        <v>0</v>
      </c>
      <c r="BI225" s="143">
        <f>IF(N225="nulová",J225,0)</f>
        <v>0</v>
      </c>
      <c r="BJ225" s="15" t="s">
        <v>87</v>
      </c>
      <c r="BK225" s="143">
        <f>ROUND(I225*H225,2)</f>
        <v>0</v>
      </c>
      <c r="BL225" s="15" t="s">
        <v>143</v>
      </c>
      <c r="BM225" s="142" t="s">
        <v>294</v>
      </c>
    </row>
    <row r="226" spans="2:65" s="12" customFormat="1">
      <c r="B226" s="144"/>
      <c r="D226" s="145" t="s">
        <v>145</v>
      </c>
      <c r="E226" s="146" t="s">
        <v>1</v>
      </c>
      <c r="F226" s="147" t="s">
        <v>295</v>
      </c>
      <c r="H226" s="148">
        <v>843.23</v>
      </c>
      <c r="I226" s="149"/>
      <c r="L226" s="144"/>
      <c r="M226" s="150"/>
      <c r="T226" s="151"/>
      <c r="AT226" s="146" t="s">
        <v>145</v>
      </c>
      <c r="AU226" s="146" t="s">
        <v>89</v>
      </c>
      <c r="AV226" s="12" t="s">
        <v>89</v>
      </c>
      <c r="AW226" s="12" t="s">
        <v>36</v>
      </c>
      <c r="AX226" s="12" t="s">
        <v>79</v>
      </c>
      <c r="AY226" s="146" t="s">
        <v>136</v>
      </c>
    </row>
    <row r="227" spans="2:65" s="13" customFormat="1">
      <c r="B227" s="152"/>
      <c r="D227" s="145" t="s">
        <v>145</v>
      </c>
      <c r="E227" s="153" t="s">
        <v>1</v>
      </c>
      <c r="F227" s="154" t="s">
        <v>147</v>
      </c>
      <c r="H227" s="155">
        <v>843.23</v>
      </c>
      <c r="I227" s="156"/>
      <c r="L227" s="152"/>
      <c r="M227" s="157"/>
      <c r="T227" s="158"/>
      <c r="AT227" s="153" t="s">
        <v>145</v>
      </c>
      <c r="AU227" s="153" t="s">
        <v>89</v>
      </c>
      <c r="AV227" s="13" t="s">
        <v>143</v>
      </c>
      <c r="AW227" s="13" t="s">
        <v>36</v>
      </c>
      <c r="AX227" s="13" t="s">
        <v>87</v>
      </c>
      <c r="AY227" s="153" t="s">
        <v>136</v>
      </c>
    </row>
    <row r="228" spans="2:65" s="11" customFormat="1" ht="22.9" customHeight="1">
      <c r="B228" s="118"/>
      <c r="D228" s="119" t="s">
        <v>78</v>
      </c>
      <c r="E228" s="128" t="s">
        <v>296</v>
      </c>
      <c r="F228" s="128" t="s">
        <v>297</v>
      </c>
      <c r="I228" s="121"/>
      <c r="J228" s="129">
        <f>BK228</f>
        <v>0</v>
      </c>
      <c r="L228" s="118"/>
      <c r="M228" s="123"/>
      <c r="P228" s="124">
        <f>P229</f>
        <v>0</v>
      </c>
      <c r="R228" s="124">
        <f>R229</f>
        <v>0</v>
      </c>
      <c r="T228" s="125">
        <f>T229</f>
        <v>0</v>
      </c>
      <c r="AR228" s="119" t="s">
        <v>87</v>
      </c>
      <c r="AT228" s="126" t="s">
        <v>78</v>
      </c>
      <c r="AU228" s="126" t="s">
        <v>87</v>
      </c>
      <c r="AY228" s="119" t="s">
        <v>136</v>
      </c>
      <c r="BK228" s="127">
        <f>BK229</f>
        <v>0</v>
      </c>
    </row>
    <row r="229" spans="2:65" s="1" customFormat="1" ht="21.75" customHeight="1">
      <c r="B229" s="130"/>
      <c r="C229" s="131" t="s">
        <v>298</v>
      </c>
      <c r="D229" s="131" t="s">
        <v>138</v>
      </c>
      <c r="E229" s="132" t="s">
        <v>299</v>
      </c>
      <c r="F229" s="133" t="s">
        <v>300</v>
      </c>
      <c r="G229" s="134" t="s">
        <v>301</v>
      </c>
      <c r="H229" s="135">
        <v>2044.1780000000001</v>
      </c>
      <c r="I229" s="136"/>
      <c r="J229" s="137">
        <f>ROUND(I229*H229,2)</f>
        <v>0</v>
      </c>
      <c r="K229" s="133" t="s">
        <v>142</v>
      </c>
      <c r="L229" s="30"/>
      <c r="M229" s="138" t="s">
        <v>1</v>
      </c>
      <c r="N229" s="139" t="s">
        <v>44</v>
      </c>
      <c r="P229" s="140">
        <f>O229*H229</f>
        <v>0</v>
      </c>
      <c r="Q229" s="140">
        <v>0</v>
      </c>
      <c r="R229" s="140">
        <f>Q229*H229</f>
        <v>0</v>
      </c>
      <c r="S229" s="140">
        <v>0</v>
      </c>
      <c r="T229" s="141">
        <f>S229*H229</f>
        <v>0</v>
      </c>
      <c r="AR229" s="142" t="s">
        <v>143</v>
      </c>
      <c r="AT229" s="142" t="s">
        <v>138</v>
      </c>
      <c r="AU229" s="142" t="s">
        <v>89</v>
      </c>
      <c r="AY229" s="15" t="s">
        <v>136</v>
      </c>
      <c r="BE229" s="143">
        <f>IF(N229="základní",J229,0)</f>
        <v>0</v>
      </c>
      <c r="BF229" s="143">
        <f>IF(N229="snížená",J229,0)</f>
        <v>0</v>
      </c>
      <c r="BG229" s="143">
        <f>IF(N229="zákl. přenesená",J229,0)</f>
        <v>0</v>
      </c>
      <c r="BH229" s="143">
        <f>IF(N229="sníž. přenesená",J229,0)</f>
        <v>0</v>
      </c>
      <c r="BI229" s="143">
        <f>IF(N229="nulová",J229,0)</f>
        <v>0</v>
      </c>
      <c r="BJ229" s="15" t="s">
        <v>87</v>
      </c>
      <c r="BK229" s="143">
        <f>ROUND(I229*H229,2)</f>
        <v>0</v>
      </c>
      <c r="BL229" s="15" t="s">
        <v>143</v>
      </c>
      <c r="BM229" s="142" t="s">
        <v>302</v>
      </c>
    </row>
    <row r="230" spans="2:65" s="11" customFormat="1" ht="25.9" customHeight="1">
      <c r="B230" s="118"/>
      <c r="D230" s="119" t="s">
        <v>78</v>
      </c>
      <c r="E230" s="120" t="s">
        <v>303</v>
      </c>
      <c r="F230" s="120" t="s">
        <v>304</v>
      </c>
      <c r="I230" s="121"/>
      <c r="J230" s="122">
        <f>BK230</f>
        <v>0</v>
      </c>
      <c r="L230" s="118"/>
      <c r="M230" s="123"/>
      <c r="P230" s="124">
        <f>P231+P235</f>
        <v>0</v>
      </c>
      <c r="R230" s="124">
        <f>R231+R235</f>
        <v>0</v>
      </c>
      <c r="T230" s="125">
        <f>T231+T235</f>
        <v>0</v>
      </c>
      <c r="AR230" s="119" t="s">
        <v>161</v>
      </c>
      <c r="AT230" s="126" t="s">
        <v>78</v>
      </c>
      <c r="AU230" s="126" t="s">
        <v>79</v>
      </c>
      <c r="AY230" s="119" t="s">
        <v>136</v>
      </c>
      <c r="BK230" s="127">
        <f>BK231+BK235</f>
        <v>0</v>
      </c>
    </row>
    <row r="231" spans="2:65" s="11" customFormat="1" ht="22.9" customHeight="1">
      <c r="B231" s="118"/>
      <c r="D231" s="119" t="s">
        <v>78</v>
      </c>
      <c r="E231" s="128" t="s">
        <v>305</v>
      </c>
      <c r="F231" s="128" t="s">
        <v>306</v>
      </c>
      <c r="I231" s="121"/>
      <c r="J231" s="129">
        <f>BK231</f>
        <v>0</v>
      </c>
      <c r="L231" s="118"/>
      <c r="M231" s="123"/>
      <c r="P231" s="124">
        <f>SUM(P232:P234)</f>
        <v>0</v>
      </c>
      <c r="R231" s="124">
        <f>SUM(R232:R234)</f>
        <v>0</v>
      </c>
      <c r="T231" s="125">
        <f>SUM(T232:T234)</f>
        <v>0</v>
      </c>
      <c r="AR231" s="119" t="s">
        <v>161</v>
      </c>
      <c r="AT231" s="126" t="s">
        <v>78</v>
      </c>
      <c r="AU231" s="126" t="s">
        <v>87</v>
      </c>
      <c r="AY231" s="119" t="s">
        <v>136</v>
      </c>
      <c r="BK231" s="127">
        <f>SUM(BK232:BK234)</f>
        <v>0</v>
      </c>
    </row>
    <row r="232" spans="2:65" s="1" customFormat="1" ht="16.5" customHeight="1">
      <c r="B232" s="130"/>
      <c r="C232" s="131" t="s">
        <v>307</v>
      </c>
      <c r="D232" s="131" t="s">
        <v>138</v>
      </c>
      <c r="E232" s="132" t="s">
        <v>308</v>
      </c>
      <c r="F232" s="133" t="s">
        <v>309</v>
      </c>
      <c r="G232" s="134" t="s">
        <v>310</v>
      </c>
      <c r="H232" s="135">
        <v>1</v>
      </c>
      <c r="I232" s="136"/>
      <c r="J232" s="137">
        <f>ROUND(I232*H232,2)</f>
        <v>0</v>
      </c>
      <c r="K232" s="133" t="s">
        <v>142</v>
      </c>
      <c r="L232" s="30"/>
      <c r="M232" s="138" t="s">
        <v>1</v>
      </c>
      <c r="N232" s="139" t="s">
        <v>44</v>
      </c>
      <c r="P232" s="140">
        <f>O232*H232</f>
        <v>0</v>
      </c>
      <c r="Q232" s="140">
        <v>0</v>
      </c>
      <c r="R232" s="140">
        <f>Q232*H232</f>
        <v>0</v>
      </c>
      <c r="S232" s="140">
        <v>0</v>
      </c>
      <c r="T232" s="141">
        <f>S232*H232</f>
        <v>0</v>
      </c>
      <c r="AR232" s="142" t="s">
        <v>311</v>
      </c>
      <c r="AT232" s="142" t="s">
        <v>138</v>
      </c>
      <c r="AU232" s="142" t="s">
        <v>89</v>
      </c>
      <c r="AY232" s="15" t="s">
        <v>136</v>
      </c>
      <c r="BE232" s="143">
        <f>IF(N232="základní",J232,0)</f>
        <v>0</v>
      </c>
      <c r="BF232" s="143">
        <f>IF(N232="snížená",J232,0)</f>
        <v>0</v>
      </c>
      <c r="BG232" s="143">
        <f>IF(N232="zákl. přenesená",J232,0)</f>
        <v>0</v>
      </c>
      <c r="BH232" s="143">
        <f>IF(N232="sníž. přenesená",J232,0)</f>
        <v>0</v>
      </c>
      <c r="BI232" s="143">
        <f>IF(N232="nulová",J232,0)</f>
        <v>0</v>
      </c>
      <c r="BJ232" s="15" t="s">
        <v>87</v>
      </c>
      <c r="BK232" s="143">
        <f>ROUND(I232*H232,2)</f>
        <v>0</v>
      </c>
      <c r="BL232" s="15" t="s">
        <v>311</v>
      </c>
      <c r="BM232" s="142" t="s">
        <v>312</v>
      </c>
    </row>
    <row r="233" spans="2:65" s="1" customFormat="1" ht="16.5" customHeight="1">
      <c r="B233" s="130"/>
      <c r="C233" s="131" t="s">
        <v>313</v>
      </c>
      <c r="D233" s="131" t="s">
        <v>138</v>
      </c>
      <c r="E233" s="132" t="s">
        <v>314</v>
      </c>
      <c r="F233" s="133" t="s">
        <v>315</v>
      </c>
      <c r="G233" s="134" t="s">
        <v>310</v>
      </c>
      <c r="H233" s="135">
        <v>1</v>
      </c>
      <c r="I233" s="136"/>
      <c r="J233" s="137">
        <f>ROUND(I233*H233,2)</f>
        <v>0</v>
      </c>
      <c r="K233" s="133" t="s">
        <v>142</v>
      </c>
      <c r="L233" s="30"/>
      <c r="M233" s="138" t="s">
        <v>1</v>
      </c>
      <c r="N233" s="139" t="s">
        <v>44</v>
      </c>
      <c r="P233" s="140">
        <f>O233*H233</f>
        <v>0</v>
      </c>
      <c r="Q233" s="140">
        <v>0</v>
      </c>
      <c r="R233" s="140">
        <f>Q233*H233</f>
        <v>0</v>
      </c>
      <c r="S233" s="140">
        <v>0</v>
      </c>
      <c r="T233" s="141">
        <f>S233*H233</f>
        <v>0</v>
      </c>
      <c r="AR233" s="142" t="s">
        <v>311</v>
      </c>
      <c r="AT233" s="142" t="s">
        <v>138</v>
      </c>
      <c r="AU233" s="142" t="s">
        <v>89</v>
      </c>
      <c r="AY233" s="15" t="s">
        <v>136</v>
      </c>
      <c r="BE233" s="143">
        <f>IF(N233="základní",J233,0)</f>
        <v>0</v>
      </c>
      <c r="BF233" s="143">
        <f>IF(N233="snížená",J233,0)</f>
        <v>0</v>
      </c>
      <c r="BG233" s="143">
        <f>IF(N233="zákl. přenesená",J233,0)</f>
        <v>0</v>
      </c>
      <c r="BH233" s="143">
        <f>IF(N233="sníž. přenesená",J233,0)</f>
        <v>0</v>
      </c>
      <c r="BI233" s="143">
        <f>IF(N233="nulová",J233,0)</f>
        <v>0</v>
      </c>
      <c r="BJ233" s="15" t="s">
        <v>87</v>
      </c>
      <c r="BK233" s="143">
        <f>ROUND(I233*H233,2)</f>
        <v>0</v>
      </c>
      <c r="BL233" s="15" t="s">
        <v>311</v>
      </c>
      <c r="BM233" s="142" t="s">
        <v>316</v>
      </c>
    </row>
    <row r="234" spans="2:65" s="1" customFormat="1" ht="16.5" customHeight="1">
      <c r="B234" s="130"/>
      <c r="C234" s="131" t="s">
        <v>317</v>
      </c>
      <c r="D234" s="131" t="s">
        <v>138</v>
      </c>
      <c r="E234" s="132" t="s">
        <v>318</v>
      </c>
      <c r="F234" s="133" t="s">
        <v>319</v>
      </c>
      <c r="G234" s="134" t="s">
        <v>310</v>
      </c>
      <c r="H234" s="135">
        <v>1</v>
      </c>
      <c r="I234" s="136"/>
      <c r="J234" s="137">
        <f>ROUND(I234*H234,2)</f>
        <v>0</v>
      </c>
      <c r="K234" s="133" t="s">
        <v>142</v>
      </c>
      <c r="L234" s="30"/>
      <c r="M234" s="138" t="s">
        <v>1</v>
      </c>
      <c r="N234" s="139" t="s">
        <v>44</v>
      </c>
      <c r="P234" s="140">
        <f>O234*H234</f>
        <v>0</v>
      </c>
      <c r="Q234" s="140">
        <v>0</v>
      </c>
      <c r="R234" s="140">
        <f>Q234*H234</f>
        <v>0</v>
      </c>
      <c r="S234" s="140">
        <v>0</v>
      </c>
      <c r="T234" s="141">
        <f>S234*H234</f>
        <v>0</v>
      </c>
      <c r="AR234" s="142" t="s">
        <v>311</v>
      </c>
      <c r="AT234" s="142" t="s">
        <v>138</v>
      </c>
      <c r="AU234" s="142" t="s">
        <v>89</v>
      </c>
      <c r="AY234" s="15" t="s">
        <v>136</v>
      </c>
      <c r="BE234" s="143">
        <f>IF(N234="základní",J234,0)</f>
        <v>0</v>
      </c>
      <c r="BF234" s="143">
        <f>IF(N234="snížená",J234,0)</f>
        <v>0</v>
      </c>
      <c r="BG234" s="143">
        <f>IF(N234="zákl. přenesená",J234,0)</f>
        <v>0</v>
      </c>
      <c r="BH234" s="143">
        <f>IF(N234="sníž. přenesená",J234,0)</f>
        <v>0</v>
      </c>
      <c r="BI234" s="143">
        <f>IF(N234="nulová",J234,0)</f>
        <v>0</v>
      </c>
      <c r="BJ234" s="15" t="s">
        <v>87</v>
      </c>
      <c r="BK234" s="143">
        <f>ROUND(I234*H234,2)</f>
        <v>0</v>
      </c>
      <c r="BL234" s="15" t="s">
        <v>311</v>
      </c>
      <c r="BM234" s="142" t="s">
        <v>320</v>
      </c>
    </row>
    <row r="235" spans="2:65" s="11" customFormat="1" ht="22.9" customHeight="1">
      <c r="B235" s="118"/>
      <c r="D235" s="119" t="s">
        <v>78</v>
      </c>
      <c r="E235" s="128" t="s">
        <v>321</v>
      </c>
      <c r="F235" s="128" t="s">
        <v>322</v>
      </c>
      <c r="I235" s="121"/>
      <c r="J235" s="129">
        <f>BK235</f>
        <v>0</v>
      </c>
      <c r="L235" s="118"/>
      <c r="M235" s="123"/>
      <c r="P235" s="124">
        <f>SUM(P236:P239)</f>
        <v>0</v>
      </c>
      <c r="R235" s="124">
        <f>SUM(R236:R239)</f>
        <v>0</v>
      </c>
      <c r="T235" s="125">
        <f>SUM(T236:T239)</f>
        <v>0</v>
      </c>
      <c r="AR235" s="119" t="s">
        <v>161</v>
      </c>
      <c r="AT235" s="126" t="s">
        <v>78</v>
      </c>
      <c r="AU235" s="126" t="s">
        <v>87</v>
      </c>
      <c r="AY235" s="119" t="s">
        <v>136</v>
      </c>
      <c r="BK235" s="127">
        <f>SUM(BK236:BK239)</f>
        <v>0</v>
      </c>
    </row>
    <row r="236" spans="2:65" s="1" customFormat="1" ht="16.5" customHeight="1">
      <c r="B236" s="130"/>
      <c r="C236" s="131" t="s">
        <v>323</v>
      </c>
      <c r="D236" s="131" t="s">
        <v>138</v>
      </c>
      <c r="E236" s="132" t="s">
        <v>324</v>
      </c>
      <c r="F236" s="133" t="s">
        <v>325</v>
      </c>
      <c r="G236" s="134" t="s">
        <v>310</v>
      </c>
      <c r="H236" s="135">
        <v>8</v>
      </c>
      <c r="I236" s="136"/>
      <c r="J236" s="137">
        <f>ROUND(I236*H236,2)</f>
        <v>0</v>
      </c>
      <c r="K236" s="133" t="s">
        <v>142</v>
      </c>
      <c r="L236" s="30"/>
      <c r="M236" s="138" t="s">
        <v>1</v>
      </c>
      <c r="N236" s="139" t="s">
        <v>44</v>
      </c>
      <c r="P236" s="140">
        <f>O236*H236</f>
        <v>0</v>
      </c>
      <c r="Q236" s="140">
        <v>0</v>
      </c>
      <c r="R236" s="140">
        <f>Q236*H236</f>
        <v>0</v>
      </c>
      <c r="S236" s="140">
        <v>0</v>
      </c>
      <c r="T236" s="141">
        <f>S236*H236</f>
        <v>0</v>
      </c>
      <c r="AR236" s="142" t="s">
        <v>311</v>
      </c>
      <c r="AT236" s="142" t="s">
        <v>138</v>
      </c>
      <c r="AU236" s="142" t="s">
        <v>89</v>
      </c>
      <c r="AY236" s="15" t="s">
        <v>136</v>
      </c>
      <c r="BE236" s="143">
        <f>IF(N236="základní",J236,0)</f>
        <v>0</v>
      </c>
      <c r="BF236" s="143">
        <f>IF(N236="snížená",J236,0)</f>
        <v>0</v>
      </c>
      <c r="BG236" s="143">
        <f>IF(N236="zákl. přenesená",J236,0)</f>
        <v>0</v>
      </c>
      <c r="BH236" s="143">
        <f>IF(N236="sníž. přenesená",J236,0)</f>
        <v>0</v>
      </c>
      <c r="BI236" s="143">
        <f>IF(N236="nulová",J236,0)</f>
        <v>0</v>
      </c>
      <c r="BJ236" s="15" t="s">
        <v>87</v>
      </c>
      <c r="BK236" s="143">
        <f>ROUND(I236*H236,2)</f>
        <v>0</v>
      </c>
      <c r="BL236" s="15" t="s">
        <v>311</v>
      </c>
      <c r="BM236" s="142" t="s">
        <v>326</v>
      </c>
    </row>
    <row r="237" spans="2:65" s="1" customFormat="1" ht="19.5">
      <c r="B237" s="30"/>
      <c r="D237" s="145" t="s">
        <v>327</v>
      </c>
      <c r="F237" s="159" t="s">
        <v>328</v>
      </c>
      <c r="I237" s="160"/>
      <c r="L237" s="30"/>
      <c r="M237" s="161"/>
      <c r="T237" s="54"/>
      <c r="AT237" s="15" t="s">
        <v>327</v>
      </c>
      <c r="AU237" s="15" t="s">
        <v>89</v>
      </c>
    </row>
    <row r="238" spans="2:65" s="12" customFormat="1">
      <c r="B238" s="144"/>
      <c r="D238" s="145" t="s">
        <v>145</v>
      </c>
      <c r="E238" s="146" t="s">
        <v>1</v>
      </c>
      <c r="F238" s="147" t="s">
        <v>176</v>
      </c>
      <c r="H238" s="148">
        <v>8</v>
      </c>
      <c r="I238" s="149"/>
      <c r="L238" s="144"/>
      <c r="M238" s="150"/>
      <c r="T238" s="151"/>
      <c r="AT238" s="146" t="s">
        <v>145</v>
      </c>
      <c r="AU238" s="146" t="s">
        <v>89</v>
      </c>
      <c r="AV238" s="12" t="s">
        <v>89</v>
      </c>
      <c r="AW238" s="12" t="s">
        <v>36</v>
      </c>
      <c r="AX238" s="12" t="s">
        <v>79</v>
      </c>
      <c r="AY238" s="146" t="s">
        <v>136</v>
      </c>
    </row>
    <row r="239" spans="2:65" s="13" customFormat="1">
      <c r="B239" s="152"/>
      <c r="D239" s="145" t="s">
        <v>145</v>
      </c>
      <c r="E239" s="153" t="s">
        <v>1</v>
      </c>
      <c r="F239" s="154" t="s">
        <v>147</v>
      </c>
      <c r="H239" s="155">
        <v>8</v>
      </c>
      <c r="I239" s="156"/>
      <c r="L239" s="152"/>
      <c r="M239" s="162"/>
      <c r="N239" s="163"/>
      <c r="O239" s="163"/>
      <c r="P239" s="163"/>
      <c r="Q239" s="163"/>
      <c r="R239" s="163"/>
      <c r="S239" s="163"/>
      <c r="T239" s="164"/>
      <c r="AT239" s="153" t="s">
        <v>145</v>
      </c>
      <c r="AU239" s="153" t="s">
        <v>89</v>
      </c>
      <c r="AV239" s="13" t="s">
        <v>143</v>
      </c>
      <c r="AW239" s="13" t="s">
        <v>36</v>
      </c>
      <c r="AX239" s="13" t="s">
        <v>87</v>
      </c>
      <c r="AY239" s="153" t="s">
        <v>136</v>
      </c>
    </row>
    <row r="240" spans="2:65" s="1" customFormat="1" ht="6.95" customHeight="1">
      <c r="B240" s="42"/>
      <c r="C240" s="43"/>
      <c r="D240" s="43"/>
      <c r="E240" s="43"/>
      <c r="F240" s="43"/>
      <c r="G240" s="43"/>
      <c r="H240" s="43"/>
      <c r="I240" s="43"/>
      <c r="J240" s="43"/>
      <c r="K240" s="43"/>
      <c r="L240" s="30"/>
    </row>
    <row r="242" spans="3:3" ht="15" customHeight="1">
      <c r="C242" t="s">
        <v>540</v>
      </c>
    </row>
    <row r="243" spans="3:3" ht="15" customHeight="1">
      <c r="C243" t="s">
        <v>541</v>
      </c>
    </row>
    <row r="244" spans="3:3" ht="15" customHeight="1">
      <c r="C244" t="s">
        <v>542</v>
      </c>
    </row>
    <row r="245" spans="3:3" ht="15" customHeight="1"/>
  </sheetData>
  <autoFilter ref="C123:K239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43"/>
  <sheetViews>
    <sheetView showGridLines="0" topLeftCell="A71" workbookViewId="0">
      <selection activeCell="C140" sqref="C140:C14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0" t="s">
        <v>5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5" t="s">
        <v>92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89</v>
      </c>
    </row>
    <row r="4" spans="2:46" ht="24.95" customHeight="1">
      <c r="B4" s="18"/>
      <c r="D4" s="19" t="s">
        <v>105</v>
      </c>
      <c r="L4" s="18"/>
      <c r="M4" s="86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0" t="str">
        <f>'Rekapitulace stavby'!K6</f>
        <v>Lesní cesta Supí potok</v>
      </c>
      <c r="F7" s="221"/>
      <c r="G7" s="221"/>
      <c r="H7" s="221"/>
      <c r="L7" s="18"/>
    </row>
    <row r="8" spans="2:46" s="1" customFormat="1" ht="12" customHeight="1">
      <c r="B8" s="30"/>
      <c r="D8" s="25" t="s">
        <v>106</v>
      </c>
      <c r="L8" s="30"/>
    </row>
    <row r="9" spans="2:46" s="1" customFormat="1" ht="16.5" customHeight="1">
      <c r="B9" s="30"/>
      <c r="E9" s="210" t="s">
        <v>329</v>
      </c>
      <c r="F9" s="219"/>
      <c r="G9" s="219"/>
      <c r="H9" s="219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28. 5. 2025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29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30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22" t="str">
        <f>'Rekapitulace stavby'!E14</f>
        <v>Vyplň údaj</v>
      </c>
      <c r="F18" s="192"/>
      <c r="G18" s="192"/>
      <c r="H18" s="192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32</v>
      </c>
      <c r="I20" s="25" t="s">
        <v>25</v>
      </c>
      <c r="J20" s="23" t="s">
        <v>33</v>
      </c>
      <c r="L20" s="30"/>
    </row>
    <row r="21" spans="2:12" s="1" customFormat="1" ht="18" customHeight="1">
      <c r="B21" s="30"/>
      <c r="E21" s="23" t="s">
        <v>34</v>
      </c>
      <c r="I21" s="25" t="s">
        <v>28</v>
      </c>
      <c r="J21" s="23" t="s">
        <v>35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37</v>
      </c>
      <c r="I23" s="25" t="s">
        <v>25</v>
      </c>
      <c r="J23" s="23" t="s">
        <v>33</v>
      </c>
      <c r="L23" s="30"/>
    </row>
    <row r="24" spans="2:12" s="1" customFormat="1" ht="18" customHeight="1">
      <c r="B24" s="30"/>
      <c r="E24" s="23" t="s">
        <v>34</v>
      </c>
      <c r="I24" s="25" t="s">
        <v>28</v>
      </c>
      <c r="J24" s="23" t="s">
        <v>35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38</v>
      </c>
      <c r="L26" s="30"/>
    </row>
    <row r="27" spans="2:12" s="7" customFormat="1" ht="16.5" customHeight="1">
      <c r="B27" s="87"/>
      <c r="E27" s="196" t="s">
        <v>1</v>
      </c>
      <c r="F27" s="196"/>
      <c r="G27" s="196"/>
      <c r="H27" s="196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39</v>
      </c>
      <c r="J30" s="64">
        <f>ROUND(J120,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41</v>
      </c>
      <c r="I32" s="33" t="s">
        <v>40</v>
      </c>
      <c r="J32" s="33" t="s">
        <v>42</v>
      </c>
      <c r="L32" s="30"/>
    </row>
    <row r="33" spans="2:12" s="1" customFormat="1" ht="14.45" customHeight="1">
      <c r="B33" s="30"/>
      <c r="D33" s="53" t="s">
        <v>43</v>
      </c>
      <c r="E33" s="25" t="s">
        <v>44</v>
      </c>
      <c r="F33" s="89">
        <f>ROUND((SUM(BE120:BE137)),  2)</f>
        <v>0</v>
      </c>
      <c r="I33" s="90">
        <v>0.21</v>
      </c>
      <c r="J33" s="89">
        <f>ROUND(((SUM(BE120:BE137))*I33),  2)</f>
        <v>0</v>
      </c>
      <c r="L33" s="30"/>
    </row>
    <row r="34" spans="2:12" s="1" customFormat="1" ht="14.45" customHeight="1">
      <c r="B34" s="30"/>
      <c r="E34" s="25" t="s">
        <v>45</v>
      </c>
      <c r="F34" s="89">
        <f>ROUND((SUM(BF120:BF137)),  2)</f>
        <v>0</v>
      </c>
      <c r="I34" s="90">
        <v>0.12</v>
      </c>
      <c r="J34" s="89">
        <f>ROUND(((SUM(BF120:BF137))*I34),  2)</f>
        <v>0</v>
      </c>
      <c r="L34" s="30"/>
    </row>
    <row r="35" spans="2:12" s="1" customFormat="1" ht="14.45" hidden="1" customHeight="1">
      <c r="B35" s="30"/>
      <c r="E35" s="25" t="s">
        <v>46</v>
      </c>
      <c r="F35" s="89">
        <f>ROUND((SUM(BG120:BG137)),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47</v>
      </c>
      <c r="F36" s="89">
        <f>ROUND((SUM(BH120:BH137)),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48</v>
      </c>
      <c r="F37" s="89">
        <f>ROUND((SUM(BI120:BI137)),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49</v>
      </c>
      <c r="E39" s="55"/>
      <c r="F39" s="55"/>
      <c r="G39" s="93" t="s">
        <v>50</v>
      </c>
      <c r="H39" s="94" t="s">
        <v>51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52</v>
      </c>
      <c r="E50" s="40"/>
      <c r="F50" s="40"/>
      <c r="G50" s="39" t="s">
        <v>53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54</v>
      </c>
      <c r="E61" s="32"/>
      <c r="F61" s="97" t="s">
        <v>55</v>
      </c>
      <c r="G61" s="41" t="s">
        <v>54</v>
      </c>
      <c r="H61" s="32"/>
      <c r="I61" s="32"/>
      <c r="J61" s="98" t="s">
        <v>55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56</v>
      </c>
      <c r="E65" s="40"/>
      <c r="F65" s="40"/>
      <c r="G65" s="39" t="s">
        <v>57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54</v>
      </c>
      <c r="E76" s="32"/>
      <c r="F76" s="97" t="s">
        <v>55</v>
      </c>
      <c r="G76" s="41" t="s">
        <v>54</v>
      </c>
      <c r="H76" s="32"/>
      <c r="I76" s="32"/>
      <c r="J76" s="98" t="s">
        <v>55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hidden="1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hidden="1" customHeight="1">
      <c r="B82" s="30"/>
      <c r="C82" s="19" t="s">
        <v>108</v>
      </c>
      <c r="L82" s="30"/>
    </row>
    <row r="83" spans="2:47" s="1" customFormat="1" ht="6.95" hidden="1" customHeight="1">
      <c r="B83" s="30"/>
      <c r="L83" s="30"/>
    </row>
    <row r="84" spans="2:47" s="1" customFormat="1" ht="12" hidden="1" customHeight="1">
      <c r="B84" s="30"/>
      <c r="C84" s="25" t="s">
        <v>16</v>
      </c>
      <c r="L84" s="30"/>
    </row>
    <row r="85" spans="2:47" s="1" customFormat="1" ht="16.5" hidden="1" customHeight="1">
      <c r="B85" s="30"/>
      <c r="E85" s="220" t="str">
        <f>E7</f>
        <v>Lesní cesta Supí potok</v>
      </c>
      <c r="F85" s="221"/>
      <c r="G85" s="221"/>
      <c r="H85" s="221"/>
      <c r="L85" s="30"/>
    </row>
    <row r="86" spans="2:47" s="1" customFormat="1" ht="12" hidden="1" customHeight="1">
      <c r="B86" s="30"/>
      <c r="C86" s="25" t="s">
        <v>106</v>
      </c>
      <c r="L86" s="30"/>
    </row>
    <row r="87" spans="2:47" s="1" customFormat="1" ht="16.5" hidden="1" customHeight="1">
      <c r="B87" s="30"/>
      <c r="E87" s="210" t="str">
        <f>E9</f>
        <v>007.19 - Lesní sklad</v>
      </c>
      <c r="F87" s="219"/>
      <c r="G87" s="219"/>
      <c r="H87" s="219"/>
      <c r="L87" s="30"/>
    </row>
    <row r="88" spans="2:47" s="1" customFormat="1" ht="6.95" hidden="1" customHeight="1">
      <c r="B88" s="30"/>
      <c r="L88" s="30"/>
    </row>
    <row r="89" spans="2:47" s="1" customFormat="1" ht="12" hidden="1" customHeight="1">
      <c r="B89" s="30"/>
      <c r="C89" s="25" t="s">
        <v>20</v>
      </c>
      <c r="F89" s="23" t="str">
        <f>F12</f>
        <v>Loket</v>
      </c>
      <c r="I89" s="25" t="s">
        <v>22</v>
      </c>
      <c r="J89" s="50" t="str">
        <f>IF(J12="","",J12)</f>
        <v>28. 5. 2025</v>
      </c>
      <c r="L89" s="30"/>
    </row>
    <row r="90" spans="2:47" s="1" customFormat="1" ht="6.95" hidden="1" customHeight="1">
      <c r="B90" s="30"/>
      <c r="L90" s="30"/>
    </row>
    <row r="91" spans="2:47" s="1" customFormat="1" ht="15.2" hidden="1" customHeight="1">
      <c r="B91" s="30"/>
      <c r="C91" s="25" t="s">
        <v>24</v>
      </c>
      <c r="F91" s="23" t="str">
        <f>E15</f>
        <v>Loketské městské lesy, s.r.o.</v>
      </c>
      <c r="I91" s="25" t="s">
        <v>32</v>
      </c>
      <c r="J91" s="28" t="str">
        <f>E21</f>
        <v>Ing. Jiří Ježek</v>
      </c>
      <c r="L91" s="30"/>
    </row>
    <row r="92" spans="2:47" s="1" customFormat="1" ht="15.2" hidden="1" customHeight="1">
      <c r="B92" s="30"/>
      <c r="C92" s="25" t="s">
        <v>30</v>
      </c>
      <c r="F92" s="23" t="str">
        <f>IF(E18="","",E18)</f>
        <v>Vyplň údaj</v>
      </c>
      <c r="I92" s="25" t="s">
        <v>37</v>
      </c>
      <c r="J92" s="28" t="str">
        <f>E24</f>
        <v>Ing. Jiří Ježek</v>
      </c>
      <c r="L92" s="30"/>
    </row>
    <row r="93" spans="2:47" s="1" customFormat="1" ht="10.35" hidden="1" customHeight="1">
      <c r="B93" s="30"/>
      <c r="L93" s="30"/>
    </row>
    <row r="94" spans="2:47" s="1" customFormat="1" ht="29.25" hidden="1" customHeight="1">
      <c r="B94" s="30"/>
      <c r="C94" s="99" t="s">
        <v>109</v>
      </c>
      <c r="D94" s="91"/>
      <c r="E94" s="91"/>
      <c r="F94" s="91"/>
      <c r="G94" s="91"/>
      <c r="H94" s="91"/>
      <c r="I94" s="91"/>
      <c r="J94" s="100" t="s">
        <v>110</v>
      </c>
      <c r="K94" s="91"/>
      <c r="L94" s="30"/>
    </row>
    <row r="95" spans="2:47" s="1" customFormat="1" ht="10.35" hidden="1" customHeight="1">
      <c r="B95" s="30"/>
      <c r="L95" s="30"/>
    </row>
    <row r="96" spans="2:47" s="1" customFormat="1" ht="22.9" hidden="1" customHeight="1">
      <c r="B96" s="30"/>
      <c r="C96" s="101" t="s">
        <v>111</v>
      </c>
      <c r="J96" s="64">
        <f>J120</f>
        <v>0</v>
      </c>
      <c r="L96" s="30"/>
      <c r="AU96" s="15" t="s">
        <v>112</v>
      </c>
    </row>
    <row r="97" spans="2:12" s="8" customFormat="1" ht="24.95" hidden="1" customHeight="1">
      <c r="B97" s="102"/>
      <c r="D97" s="103" t="s">
        <v>113</v>
      </c>
      <c r="E97" s="104"/>
      <c r="F97" s="104"/>
      <c r="G97" s="104"/>
      <c r="H97" s="104"/>
      <c r="I97" s="104"/>
      <c r="J97" s="105">
        <f>J121</f>
        <v>0</v>
      </c>
      <c r="L97" s="102"/>
    </row>
    <row r="98" spans="2:12" s="9" customFormat="1" ht="19.899999999999999" hidden="1" customHeight="1">
      <c r="B98" s="106"/>
      <c r="D98" s="107" t="s">
        <v>114</v>
      </c>
      <c r="E98" s="108"/>
      <c r="F98" s="108"/>
      <c r="G98" s="108"/>
      <c r="H98" s="108"/>
      <c r="I98" s="108"/>
      <c r="J98" s="109">
        <f>J122</f>
        <v>0</v>
      </c>
      <c r="L98" s="106"/>
    </row>
    <row r="99" spans="2:12" s="9" customFormat="1" ht="19.899999999999999" hidden="1" customHeight="1">
      <c r="B99" s="106"/>
      <c r="D99" s="107" t="s">
        <v>115</v>
      </c>
      <c r="E99" s="108"/>
      <c r="F99" s="108"/>
      <c r="G99" s="108"/>
      <c r="H99" s="108"/>
      <c r="I99" s="108"/>
      <c r="J99" s="109">
        <f>J129</f>
        <v>0</v>
      </c>
      <c r="L99" s="106"/>
    </row>
    <row r="100" spans="2:12" s="9" customFormat="1" ht="19.899999999999999" hidden="1" customHeight="1">
      <c r="B100" s="106"/>
      <c r="D100" s="107" t="s">
        <v>117</v>
      </c>
      <c r="E100" s="108"/>
      <c r="F100" s="108"/>
      <c r="G100" s="108"/>
      <c r="H100" s="108"/>
      <c r="I100" s="108"/>
      <c r="J100" s="109">
        <f>J136</f>
        <v>0</v>
      </c>
      <c r="L100" s="106"/>
    </row>
    <row r="101" spans="2:12" s="1" customFormat="1" ht="21.75" hidden="1" customHeight="1">
      <c r="B101" s="30"/>
      <c r="L101" s="30"/>
    </row>
    <row r="102" spans="2:12" s="1" customFormat="1" ht="6.95" hidden="1" customHeight="1">
      <c r="B102" s="42"/>
      <c r="C102" s="43"/>
      <c r="D102" s="43"/>
      <c r="E102" s="43"/>
      <c r="F102" s="43"/>
      <c r="G102" s="43"/>
      <c r="H102" s="43"/>
      <c r="I102" s="43"/>
      <c r="J102" s="43"/>
      <c r="K102" s="43"/>
      <c r="L102" s="30"/>
    </row>
    <row r="103" spans="2:12" hidden="1"/>
    <row r="104" spans="2:12" hidden="1"/>
    <row r="105" spans="2:12" hidden="1"/>
    <row r="106" spans="2:12" s="1" customFormat="1" ht="6.95" customHeight="1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0"/>
    </row>
    <row r="107" spans="2:12" s="1" customFormat="1" ht="24.95" customHeight="1">
      <c r="B107" s="30"/>
      <c r="C107" s="19" t="s">
        <v>121</v>
      </c>
      <c r="L107" s="30"/>
    </row>
    <row r="108" spans="2:12" s="1" customFormat="1" ht="6.95" customHeight="1">
      <c r="B108" s="30"/>
      <c r="L108" s="30"/>
    </row>
    <row r="109" spans="2:12" s="1" customFormat="1" ht="12" customHeight="1">
      <c r="B109" s="30"/>
      <c r="C109" s="25" t="s">
        <v>16</v>
      </c>
      <c r="L109" s="30"/>
    </row>
    <row r="110" spans="2:12" s="1" customFormat="1" ht="16.5" customHeight="1">
      <c r="B110" s="30"/>
      <c r="E110" s="220" t="str">
        <f>E7</f>
        <v>Lesní cesta Supí potok</v>
      </c>
      <c r="F110" s="221"/>
      <c r="G110" s="221"/>
      <c r="H110" s="221"/>
      <c r="L110" s="30"/>
    </row>
    <row r="111" spans="2:12" s="1" customFormat="1" ht="12" customHeight="1">
      <c r="B111" s="30"/>
      <c r="C111" s="25" t="s">
        <v>106</v>
      </c>
      <c r="L111" s="30"/>
    </row>
    <row r="112" spans="2:12" s="1" customFormat="1" ht="16.5" customHeight="1">
      <c r="B112" s="30"/>
      <c r="E112" s="210" t="str">
        <f>E9</f>
        <v>007.19 - Lesní sklad</v>
      </c>
      <c r="F112" s="219"/>
      <c r="G112" s="219"/>
      <c r="H112" s="219"/>
      <c r="L112" s="30"/>
    </row>
    <row r="113" spans="2:65" s="1" customFormat="1" ht="6.95" customHeight="1">
      <c r="B113" s="30"/>
      <c r="L113" s="30"/>
    </row>
    <row r="114" spans="2:65" s="1" customFormat="1" ht="12" customHeight="1">
      <c r="B114" s="30"/>
      <c r="C114" s="25" t="s">
        <v>20</v>
      </c>
      <c r="F114" s="23" t="str">
        <f>F12</f>
        <v>Loket</v>
      </c>
      <c r="I114" s="25" t="s">
        <v>22</v>
      </c>
      <c r="J114" s="50" t="str">
        <f>IF(J12="","",J12)</f>
        <v>28. 5. 2025</v>
      </c>
      <c r="L114" s="30"/>
    </row>
    <row r="115" spans="2:65" s="1" customFormat="1" ht="6.95" customHeight="1">
      <c r="B115" s="30"/>
      <c r="L115" s="30"/>
    </row>
    <row r="116" spans="2:65" s="1" customFormat="1" ht="15.2" customHeight="1">
      <c r="B116" s="30"/>
      <c r="C116" s="25" t="s">
        <v>24</v>
      </c>
      <c r="F116" s="23" t="str">
        <f>E15</f>
        <v>Loketské městské lesy, s.r.o.</v>
      </c>
      <c r="I116" s="25" t="s">
        <v>32</v>
      </c>
      <c r="J116" s="28" t="str">
        <f>E21</f>
        <v>Ing. Jiří Ježek</v>
      </c>
      <c r="L116" s="30"/>
    </row>
    <row r="117" spans="2:65" s="1" customFormat="1" ht="15.2" customHeight="1">
      <c r="B117" s="30"/>
      <c r="C117" s="25" t="s">
        <v>30</v>
      </c>
      <c r="F117" s="23" t="str">
        <f>IF(E18="","",E18)</f>
        <v>Vyplň údaj</v>
      </c>
      <c r="I117" s="25" t="s">
        <v>37</v>
      </c>
      <c r="J117" s="28" t="str">
        <f>E24</f>
        <v>Ing. Jiří Ježek</v>
      </c>
      <c r="L117" s="30"/>
    </row>
    <row r="118" spans="2:65" s="1" customFormat="1" ht="10.35" customHeight="1">
      <c r="B118" s="30"/>
      <c r="L118" s="30"/>
    </row>
    <row r="119" spans="2:65" s="10" customFormat="1" ht="29.25" customHeight="1">
      <c r="B119" s="110"/>
      <c r="C119" s="111" t="s">
        <v>122</v>
      </c>
      <c r="D119" s="112" t="s">
        <v>64</v>
      </c>
      <c r="E119" s="112" t="s">
        <v>60</v>
      </c>
      <c r="F119" s="112" t="s">
        <v>61</v>
      </c>
      <c r="G119" s="112" t="s">
        <v>123</v>
      </c>
      <c r="H119" s="112" t="s">
        <v>124</v>
      </c>
      <c r="I119" s="112" t="s">
        <v>125</v>
      </c>
      <c r="J119" s="112" t="s">
        <v>110</v>
      </c>
      <c r="K119" s="113" t="s">
        <v>126</v>
      </c>
      <c r="L119" s="110"/>
      <c r="M119" s="57" t="s">
        <v>1</v>
      </c>
      <c r="N119" s="58" t="s">
        <v>43</v>
      </c>
      <c r="O119" s="58" t="s">
        <v>127</v>
      </c>
      <c r="P119" s="58" t="s">
        <v>128</v>
      </c>
      <c r="Q119" s="58" t="s">
        <v>129</v>
      </c>
      <c r="R119" s="58" t="s">
        <v>130</v>
      </c>
      <c r="S119" s="58" t="s">
        <v>131</v>
      </c>
      <c r="T119" s="59" t="s">
        <v>132</v>
      </c>
    </row>
    <row r="120" spans="2:65" s="1" customFormat="1" ht="22.9" customHeight="1">
      <c r="B120" s="30"/>
      <c r="C120" s="62" t="s">
        <v>133</v>
      </c>
      <c r="J120" s="114">
        <f>BK120</f>
        <v>0</v>
      </c>
      <c r="L120" s="30"/>
      <c r="M120" s="60"/>
      <c r="N120" s="51"/>
      <c r="O120" s="51"/>
      <c r="P120" s="115">
        <f>P121</f>
        <v>0</v>
      </c>
      <c r="Q120" s="51"/>
      <c r="R120" s="115">
        <f>R121</f>
        <v>273.72899999999998</v>
      </c>
      <c r="S120" s="51"/>
      <c r="T120" s="116">
        <f>T121</f>
        <v>0</v>
      </c>
      <c r="AT120" s="15" t="s">
        <v>78</v>
      </c>
      <c r="AU120" s="15" t="s">
        <v>112</v>
      </c>
      <c r="BK120" s="117">
        <f>BK121</f>
        <v>0</v>
      </c>
    </row>
    <row r="121" spans="2:65" s="11" customFormat="1" ht="25.9" customHeight="1">
      <c r="B121" s="118"/>
      <c r="D121" s="119" t="s">
        <v>78</v>
      </c>
      <c r="E121" s="120" t="s">
        <v>134</v>
      </c>
      <c r="F121" s="120" t="s">
        <v>135</v>
      </c>
      <c r="I121" s="121"/>
      <c r="J121" s="122">
        <f>BK121</f>
        <v>0</v>
      </c>
      <c r="L121" s="118"/>
      <c r="M121" s="123"/>
      <c r="P121" s="124">
        <f>P122+P129+P136</f>
        <v>0</v>
      </c>
      <c r="R121" s="124">
        <f>R122+R129+R136</f>
        <v>273.72899999999998</v>
      </c>
      <c r="T121" s="125">
        <f>T122+T129+T136</f>
        <v>0</v>
      </c>
      <c r="AR121" s="119" t="s">
        <v>87</v>
      </c>
      <c r="AT121" s="126" t="s">
        <v>78</v>
      </c>
      <c r="AU121" s="126" t="s">
        <v>79</v>
      </c>
      <c r="AY121" s="119" t="s">
        <v>136</v>
      </c>
      <c r="BK121" s="127">
        <f>BK122+BK129+BK136</f>
        <v>0</v>
      </c>
    </row>
    <row r="122" spans="2:65" s="11" customFormat="1" ht="22.9" customHeight="1">
      <c r="B122" s="118"/>
      <c r="D122" s="119" t="s">
        <v>78</v>
      </c>
      <c r="E122" s="128" t="s">
        <v>87</v>
      </c>
      <c r="F122" s="128" t="s">
        <v>137</v>
      </c>
      <c r="I122" s="121"/>
      <c r="J122" s="129">
        <f>BK122</f>
        <v>0</v>
      </c>
      <c r="L122" s="118"/>
      <c r="M122" s="123"/>
      <c r="P122" s="124">
        <f>SUM(P123:P128)</f>
        <v>0</v>
      </c>
      <c r="R122" s="124">
        <f>SUM(R123:R128)</f>
        <v>0</v>
      </c>
      <c r="T122" s="125">
        <f>SUM(T123:T128)</f>
        <v>0</v>
      </c>
      <c r="AR122" s="119" t="s">
        <v>87</v>
      </c>
      <c r="AT122" s="126" t="s">
        <v>78</v>
      </c>
      <c r="AU122" s="126" t="s">
        <v>87</v>
      </c>
      <c r="AY122" s="119" t="s">
        <v>136</v>
      </c>
      <c r="BK122" s="127">
        <f>SUM(BK123:BK128)</f>
        <v>0</v>
      </c>
    </row>
    <row r="123" spans="2:65" s="1" customFormat="1" ht="16.5" customHeight="1">
      <c r="B123" s="130"/>
      <c r="C123" s="131" t="s">
        <v>87</v>
      </c>
      <c r="D123" s="131" t="s">
        <v>138</v>
      </c>
      <c r="E123" s="132" t="s">
        <v>177</v>
      </c>
      <c r="F123" s="133" t="s">
        <v>178</v>
      </c>
      <c r="G123" s="134" t="s">
        <v>164</v>
      </c>
      <c r="H123" s="135">
        <v>158</v>
      </c>
      <c r="I123" s="136"/>
      <c r="J123" s="137">
        <f>ROUND(I123*H123,2)</f>
        <v>0</v>
      </c>
      <c r="K123" s="133" t="s">
        <v>142</v>
      </c>
      <c r="L123" s="30"/>
      <c r="M123" s="138" t="s">
        <v>1</v>
      </c>
      <c r="N123" s="139" t="s">
        <v>44</v>
      </c>
      <c r="P123" s="140">
        <f>O123*H123</f>
        <v>0</v>
      </c>
      <c r="Q123" s="140">
        <v>0</v>
      </c>
      <c r="R123" s="140">
        <f>Q123*H123</f>
        <v>0</v>
      </c>
      <c r="S123" s="140">
        <v>0</v>
      </c>
      <c r="T123" s="141">
        <f>S123*H123</f>
        <v>0</v>
      </c>
      <c r="AR123" s="142" t="s">
        <v>143</v>
      </c>
      <c r="AT123" s="142" t="s">
        <v>138</v>
      </c>
      <c r="AU123" s="142" t="s">
        <v>89</v>
      </c>
      <c r="AY123" s="15" t="s">
        <v>136</v>
      </c>
      <c r="BE123" s="143">
        <f>IF(N123="základní",J123,0)</f>
        <v>0</v>
      </c>
      <c r="BF123" s="143">
        <f>IF(N123="snížená",J123,0)</f>
        <v>0</v>
      </c>
      <c r="BG123" s="143">
        <f>IF(N123="zákl. přenesená",J123,0)</f>
        <v>0</v>
      </c>
      <c r="BH123" s="143">
        <f>IF(N123="sníž. přenesená",J123,0)</f>
        <v>0</v>
      </c>
      <c r="BI123" s="143">
        <f>IF(N123="nulová",J123,0)</f>
        <v>0</v>
      </c>
      <c r="BJ123" s="15" t="s">
        <v>87</v>
      </c>
      <c r="BK123" s="143">
        <f>ROUND(I123*H123,2)</f>
        <v>0</v>
      </c>
      <c r="BL123" s="15" t="s">
        <v>143</v>
      </c>
      <c r="BM123" s="142" t="s">
        <v>330</v>
      </c>
    </row>
    <row r="124" spans="2:65" s="12" customFormat="1">
      <c r="B124" s="144"/>
      <c r="D124" s="145" t="s">
        <v>145</v>
      </c>
      <c r="E124" s="146" t="s">
        <v>1</v>
      </c>
      <c r="F124" s="147" t="s">
        <v>331</v>
      </c>
      <c r="H124" s="148">
        <v>158</v>
      </c>
      <c r="I124" s="149"/>
      <c r="L124" s="144"/>
      <c r="M124" s="150"/>
      <c r="T124" s="151"/>
      <c r="AT124" s="146" t="s">
        <v>145</v>
      </c>
      <c r="AU124" s="146" t="s">
        <v>89</v>
      </c>
      <c r="AV124" s="12" t="s">
        <v>89</v>
      </c>
      <c r="AW124" s="12" t="s">
        <v>36</v>
      </c>
      <c r="AX124" s="12" t="s">
        <v>79</v>
      </c>
      <c r="AY124" s="146" t="s">
        <v>136</v>
      </c>
    </row>
    <row r="125" spans="2:65" s="13" customFormat="1">
      <c r="B125" s="152"/>
      <c r="D125" s="145" t="s">
        <v>145</v>
      </c>
      <c r="E125" s="153" t="s">
        <v>1</v>
      </c>
      <c r="F125" s="154" t="s">
        <v>147</v>
      </c>
      <c r="H125" s="155">
        <v>158</v>
      </c>
      <c r="I125" s="156"/>
      <c r="L125" s="152"/>
      <c r="M125" s="157"/>
      <c r="T125" s="158"/>
      <c r="AT125" s="153" t="s">
        <v>145</v>
      </c>
      <c r="AU125" s="153" t="s">
        <v>89</v>
      </c>
      <c r="AV125" s="13" t="s">
        <v>143</v>
      </c>
      <c r="AW125" s="13" t="s">
        <v>36</v>
      </c>
      <c r="AX125" s="13" t="s">
        <v>87</v>
      </c>
      <c r="AY125" s="153" t="s">
        <v>136</v>
      </c>
    </row>
    <row r="126" spans="2:65" s="1" customFormat="1" ht="16.5" customHeight="1">
      <c r="B126" s="130"/>
      <c r="C126" s="131" t="s">
        <v>89</v>
      </c>
      <c r="D126" s="131" t="s">
        <v>138</v>
      </c>
      <c r="E126" s="132" t="s">
        <v>203</v>
      </c>
      <c r="F126" s="133" t="s">
        <v>204</v>
      </c>
      <c r="G126" s="134" t="s">
        <v>164</v>
      </c>
      <c r="H126" s="135">
        <v>689</v>
      </c>
      <c r="I126" s="136"/>
      <c r="J126" s="137">
        <f>ROUND(I126*H126,2)</f>
        <v>0</v>
      </c>
      <c r="K126" s="133" t="s">
        <v>142</v>
      </c>
      <c r="L126" s="30"/>
      <c r="M126" s="138" t="s">
        <v>1</v>
      </c>
      <c r="N126" s="139" t="s">
        <v>44</v>
      </c>
      <c r="P126" s="140">
        <f>O126*H126</f>
        <v>0</v>
      </c>
      <c r="Q126" s="140">
        <v>0</v>
      </c>
      <c r="R126" s="140">
        <f>Q126*H126</f>
        <v>0</v>
      </c>
      <c r="S126" s="140">
        <v>0</v>
      </c>
      <c r="T126" s="141">
        <f>S126*H126</f>
        <v>0</v>
      </c>
      <c r="AR126" s="142" t="s">
        <v>143</v>
      </c>
      <c r="AT126" s="142" t="s">
        <v>138</v>
      </c>
      <c r="AU126" s="142" t="s">
        <v>89</v>
      </c>
      <c r="AY126" s="15" t="s">
        <v>136</v>
      </c>
      <c r="BE126" s="143">
        <f>IF(N126="základní",J126,0)</f>
        <v>0</v>
      </c>
      <c r="BF126" s="143">
        <f>IF(N126="snížená",J126,0)</f>
        <v>0</v>
      </c>
      <c r="BG126" s="143">
        <f>IF(N126="zákl. přenesená",J126,0)</f>
        <v>0</v>
      </c>
      <c r="BH126" s="143">
        <f>IF(N126="sníž. přenesená",J126,0)</f>
        <v>0</v>
      </c>
      <c r="BI126" s="143">
        <f>IF(N126="nulová",J126,0)</f>
        <v>0</v>
      </c>
      <c r="BJ126" s="15" t="s">
        <v>87</v>
      </c>
      <c r="BK126" s="143">
        <f>ROUND(I126*H126,2)</f>
        <v>0</v>
      </c>
      <c r="BL126" s="15" t="s">
        <v>143</v>
      </c>
      <c r="BM126" s="142" t="s">
        <v>332</v>
      </c>
    </row>
    <row r="127" spans="2:65" s="12" customFormat="1">
      <c r="B127" s="144"/>
      <c r="D127" s="145" t="s">
        <v>145</v>
      </c>
      <c r="E127" s="146" t="s">
        <v>1</v>
      </c>
      <c r="F127" s="147" t="s">
        <v>333</v>
      </c>
      <c r="H127" s="148">
        <v>689</v>
      </c>
      <c r="I127" s="149"/>
      <c r="L127" s="144"/>
      <c r="M127" s="150"/>
      <c r="T127" s="151"/>
      <c r="AT127" s="146" t="s">
        <v>145</v>
      </c>
      <c r="AU127" s="146" t="s">
        <v>89</v>
      </c>
      <c r="AV127" s="12" t="s">
        <v>89</v>
      </c>
      <c r="AW127" s="12" t="s">
        <v>36</v>
      </c>
      <c r="AX127" s="12" t="s">
        <v>79</v>
      </c>
      <c r="AY127" s="146" t="s">
        <v>136</v>
      </c>
    </row>
    <row r="128" spans="2:65" s="13" customFormat="1">
      <c r="B128" s="152"/>
      <c r="D128" s="145" t="s">
        <v>145</v>
      </c>
      <c r="E128" s="153" t="s">
        <v>1</v>
      </c>
      <c r="F128" s="154" t="s">
        <v>147</v>
      </c>
      <c r="H128" s="155">
        <v>689</v>
      </c>
      <c r="I128" s="156"/>
      <c r="L128" s="152"/>
      <c r="M128" s="157"/>
      <c r="T128" s="158"/>
      <c r="AT128" s="153" t="s">
        <v>145</v>
      </c>
      <c r="AU128" s="153" t="s">
        <v>89</v>
      </c>
      <c r="AV128" s="13" t="s">
        <v>143</v>
      </c>
      <c r="AW128" s="13" t="s">
        <v>36</v>
      </c>
      <c r="AX128" s="13" t="s">
        <v>87</v>
      </c>
      <c r="AY128" s="153" t="s">
        <v>136</v>
      </c>
    </row>
    <row r="129" spans="2:65" s="11" customFormat="1" ht="22.9" customHeight="1">
      <c r="B129" s="118"/>
      <c r="D129" s="119" t="s">
        <v>78</v>
      </c>
      <c r="E129" s="128" t="s">
        <v>161</v>
      </c>
      <c r="F129" s="128" t="s">
        <v>212</v>
      </c>
      <c r="I129" s="121"/>
      <c r="J129" s="129">
        <f>BK129</f>
        <v>0</v>
      </c>
      <c r="L129" s="118"/>
      <c r="M129" s="123"/>
      <c r="P129" s="124">
        <f>SUM(P130:P135)</f>
        <v>0</v>
      </c>
      <c r="R129" s="124">
        <f>SUM(R130:R135)</f>
        <v>273.72899999999998</v>
      </c>
      <c r="T129" s="125">
        <f>SUM(T130:T135)</f>
        <v>0</v>
      </c>
      <c r="AR129" s="119" t="s">
        <v>87</v>
      </c>
      <c r="AT129" s="126" t="s">
        <v>78</v>
      </c>
      <c r="AU129" s="126" t="s">
        <v>87</v>
      </c>
      <c r="AY129" s="119" t="s">
        <v>136</v>
      </c>
      <c r="BK129" s="127">
        <f>SUM(BK130:BK135)</f>
        <v>0</v>
      </c>
    </row>
    <row r="130" spans="2:65" s="1" customFormat="1" ht="16.5" customHeight="1">
      <c r="B130" s="130"/>
      <c r="C130" s="131" t="s">
        <v>152</v>
      </c>
      <c r="D130" s="131" t="s">
        <v>138</v>
      </c>
      <c r="E130" s="132" t="s">
        <v>214</v>
      </c>
      <c r="F130" s="133" t="s">
        <v>215</v>
      </c>
      <c r="G130" s="134" t="s">
        <v>164</v>
      </c>
      <c r="H130" s="135">
        <v>158</v>
      </c>
      <c r="I130" s="136"/>
      <c r="J130" s="137">
        <f>ROUND(I130*H130,2)</f>
        <v>0</v>
      </c>
      <c r="K130" s="133" t="s">
        <v>142</v>
      </c>
      <c r="L130" s="30"/>
      <c r="M130" s="138" t="s">
        <v>1</v>
      </c>
      <c r="N130" s="139" t="s">
        <v>44</v>
      </c>
      <c r="P130" s="140">
        <f>O130*H130</f>
        <v>0</v>
      </c>
      <c r="Q130" s="140">
        <v>0.57299999999999995</v>
      </c>
      <c r="R130" s="140">
        <f>Q130*H130</f>
        <v>90.533999999999992</v>
      </c>
      <c r="S130" s="140">
        <v>0</v>
      </c>
      <c r="T130" s="141">
        <f>S130*H130</f>
        <v>0</v>
      </c>
      <c r="AR130" s="142" t="s">
        <v>143</v>
      </c>
      <c r="AT130" s="142" t="s">
        <v>138</v>
      </c>
      <c r="AU130" s="142" t="s">
        <v>89</v>
      </c>
      <c r="AY130" s="15" t="s">
        <v>136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5" t="s">
        <v>87</v>
      </c>
      <c r="BK130" s="143">
        <f>ROUND(I130*H130,2)</f>
        <v>0</v>
      </c>
      <c r="BL130" s="15" t="s">
        <v>143</v>
      </c>
      <c r="BM130" s="142" t="s">
        <v>334</v>
      </c>
    </row>
    <row r="131" spans="2:65" s="12" customFormat="1">
      <c r="B131" s="144"/>
      <c r="D131" s="145" t="s">
        <v>145</v>
      </c>
      <c r="E131" s="146" t="s">
        <v>1</v>
      </c>
      <c r="F131" s="147" t="s">
        <v>335</v>
      </c>
      <c r="H131" s="148">
        <v>158</v>
      </c>
      <c r="I131" s="149"/>
      <c r="L131" s="144"/>
      <c r="M131" s="150"/>
      <c r="T131" s="151"/>
      <c r="AT131" s="146" t="s">
        <v>145</v>
      </c>
      <c r="AU131" s="146" t="s">
        <v>89</v>
      </c>
      <c r="AV131" s="12" t="s">
        <v>89</v>
      </c>
      <c r="AW131" s="12" t="s">
        <v>36</v>
      </c>
      <c r="AX131" s="12" t="s">
        <v>79</v>
      </c>
      <c r="AY131" s="146" t="s">
        <v>136</v>
      </c>
    </row>
    <row r="132" spans="2:65" s="13" customFormat="1">
      <c r="B132" s="152"/>
      <c r="D132" s="145" t="s">
        <v>145</v>
      </c>
      <c r="E132" s="153" t="s">
        <v>1</v>
      </c>
      <c r="F132" s="154" t="s">
        <v>147</v>
      </c>
      <c r="H132" s="155">
        <v>158</v>
      </c>
      <c r="I132" s="156"/>
      <c r="L132" s="152"/>
      <c r="M132" s="157"/>
      <c r="T132" s="158"/>
      <c r="AT132" s="153" t="s">
        <v>145</v>
      </c>
      <c r="AU132" s="153" t="s">
        <v>89</v>
      </c>
      <c r="AV132" s="13" t="s">
        <v>143</v>
      </c>
      <c r="AW132" s="13" t="s">
        <v>36</v>
      </c>
      <c r="AX132" s="13" t="s">
        <v>87</v>
      </c>
      <c r="AY132" s="153" t="s">
        <v>136</v>
      </c>
    </row>
    <row r="133" spans="2:65" s="1" customFormat="1" ht="16.5" customHeight="1">
      <c r="B133" s="130"/>
      <c r="C133" s="131" t="s">
        <v>143</v>
      </c>
      <c r="D133" s="131" t="s">
        <v>138</v>
      </c>
      <c r="E133" s="132" t="s">
        <v>224</v>
      </c>
      <c r="F133" s="133" t="s">
        <v>225</v>
      </c>
      <c r="G133" s="134" t="s">
        <v>164</v>
      </c>
      <c r="H133" s="135">
        <v>531</v>
      </c>
      <c r="I133" s="136"/>
      <c r="J133" s="137">
        <f>ROUND(I133*H133,2)</f>
        <v>0</v>
      </c>
      <c r="K133" s="133" t="s">
        <v>142</v>
      </c>
      <c r="L133" s="30"/>
      <c r="M133" s="138" t="s">
        <v>1</v>
      </c>
      <c r="N133" s="139" t="s">
        <v>44</v>
      </c>
      <c r="P133" s="140">
        <f>O133*H133</f>
        <v>0</v>
      </c>
      <c r="Q133" s="140">
        <v>0.34499999999999997</v>
      </c>
      <c r="R133" s="140">
        <f>Q133*H133</f>
        <v>183.19499999999999</v>
      </c>
      <c r="S133" s="140">
        <v>0</v>
      </c>
      <c r="T133" s="141">
        <f>S133*H133</f>
        <v>0</v>
      </c>
      <c r="AR133" s="142" t="s">
        <v>143</v>
      </c>
      <c r="AT133" s="142" t="s">
        <v>138</v>
      </c>
      <c r="AU133" s="142" t="s">
        <v>89</v>
      </c>
      <c r="AY133" s="15" t="s">
        <v>136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5" t="s">
        <v>87</v>
      </c>
      <c r="BK133" s="143">
        <f>ROUND(I133*H133,2)</f>
        <v>0</v>
      </c>
      <c r="BL133" s="15" t="s">
        <v>143</v>
      </c>
      <c r="BM133" s="142" t="s">
        <v>336</v>
      </c>
    </row>
    <row r="134" spans="2:65" s="12" customFormat="1">
      <c r="B134" s="144"/>
      <c r="D134" s="145" t="s">
        <v>145</v>
      </c>
      <c r="E134" s="146" t="s">
        <v>1</v>
      </c>
      <c r="F134" s="147" t="s">
        <v>337</v>
      </c>
      <c r="H134" s="148">
        <v>531</v>
      </c>
      <c r="I134" s="149"/>
      <c r="L134" s="144"/>
      <c r="M134" s="150"/>
      <c r="T134" s="151"/>
      <c r="AT134" s="146" t="s">
        <v>145</v>
      </c>
      <c r="AU134" s="146" t="s">
        <v>89</v>
      </c>
      <c r="AV134" s="12" t="s">
        <v>89</v>
      </c>
      <c r="AW134" s="12" t="s">
        <v>36</v>
      </c>
      <c r="AX134" s="12" t="s">
        <v>79</v>
      </c>
      <c r="AY134" s="146" t="s">
        <v>136</v>
      </c>
    </row>
    <row r="135" spans="2:65" s="13" customFormat="1">
      <c r="B135" s="152"/>
      <c r="D135" s="145" t="s">
        <v>145</v>
      </c>
      <c r="E135" s="153" t="s">
        <v>1</v>
      </c>
      <c r="F135" s="154" t="s">
        <v>147</v>
      </c>
      <c r="H135" s="155">
        <v>531</v>
      </c>
      <c r="I135" s="156"/>
      <c r="L135" s="152"/>
      <c r="M135" s="157"/>
      <c r="T135" s="158"/>
      <c r="AT135" s="153" t="s">
        <v>145</v>
      </c>
      <c r="AU135" s="153" t="s">
        <v>89</v>
      </c>
      <c r="AV135" s="13" t="s">
        <v>143</v>
      </c>
      <c r="AW135" s="13" t="s">
        <v>36</v>
      </c>
      <c r="AX135" s="13" t="s">
        <v>87</v>
      </c>
      <c r="AY135" s="153" t="s">
        <v>136</v>
      </c>
    </row>
    <row r="136" spans="2:65" s="11" customFormat="1" ht="22.9" customHeight="1">
      <c r="B136" s="118"/>
      <c r="D136" s="119" t="s">
        <v>78</v>
      </c>
      <c r="E136" s="128" t="s">
        <v>296</v>
      </c>
      <c r="F136" s="128" t="s">
        <v>297</v>
      </c>
      <c r="I136" s="121"/>
      <c r="J136" s="129">
        <f>BK136</f>
        <v>0</v>
      </c>
      <c r="L136" s="118"/>
      <c r="M136" s="123"/>
      <c r="P136" s="124">
        <f>P137</f>
        <v>0</v>
      </c>
      <c r="R136" s="124">
        <f>R137</f>
        <v>0</v>
      </c>
      <c r="T136" s="125">
        <f>T137</f>
        <v>0</v>
      </c>
      <c r="AR136" s="119" t="s">
        <v>87</v>
      </c>
      <c r="AT136" s="126" t="s">
        <v>78</v>
      </c>
      <c r="AU136" s="126" t="s">
        <v>87</v>
      </c>
      <c r="AY136" s="119" t="s">
        <v>136</v>
      </c>
      <c r="BK136" s="127">
        <f>BK137</f>
        <v>0</v>
      </c>
    </row>
    <row r="137" spans="2:65" s="1" customFormat="1" ht="21.75" customHeight="1">
      <c r="B137" s="130"/>
      <c r="C137" s="131" t="s">
        <v>161</v>
      </c>
      <c r="D137" s="131" t="s">
        <v>138</v>
      </c>
      <c r="E137" s="132" t="s">
        <v>299</v>
      </c>
      <c r="F137" s="133" t="s">
        <v>300</v>
      </c>
      <c r="G137" s="134" t="s">
        <v>301</v>
      </c>
      <c r="H137" s="135">
        <v>273.72899999999998</v>
      </c>
      <c r="I137" s="136"/>
      <c r="J137" s="137">
        <f>ROUND(I137*H137,2)</f>
        <v>0</v>
      </c>
      <c r="K137" s="133" t="s">
        <v>142</v>
      </c>
      <c r="L137" s="30"/>
      <c r="M137" s="165" t="s">
        <v>1</v>
      </c>
      <c r="N137" s="166" t="s">
        <v>44</v>
      </c>
      <c r="O137" s="167"/>
      <c r="P137" s="168">
        <f>O137*H137</f>
        <v>0</v>
      </c>
      <c r="Q137" s="168">
        <v>0</v>
      </c>
      <c r="R137" s="168">
        <f>Q137*H137</f>
        <v>0</v>
      </c>
      <c r="S137" s="168">
        <v>0</v>
      </c>
      <c r="T137" s="169">
        <f>S137*H137</f>
        <v>0</v>
      </c>
      <c r="AR137" s="142" t="s">
        <v>143</v>
      </c>
      <c r="AT137" s="142" t="s">
        <v>138</v>
      </c>
      <c r="AU137" s="142" t="s">
        <v>89</v>
      </c>
      <c r="AY137" s="15" t="s">
        <v>136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5" t="s">
        <v>87</v>
      </c>
      <c r="BK137" s="143">
        <f>ROUND(I137*H137,2)</f>
        <v>0</v>
      </c>
      <c r="BL137" s="15" t="s">
        <v>143</v>
      </c>
      <c r="BM137" s="142" t="s">
        <v>338</v>
      </c>
    </row>
    <row r="138" spans="2:65" s="1" customFormat="1" ht="6.95" customHeight="1">
      <c r="B138" s="42"/>
      <c r="C138" s="43"/>
      <c r="D138" s="43"/>
      <c r="E138" s="43"/>
      <c r="F138" s="43"/>
      <c r="G138" s="43"/>
      <c r="H138" s="43"/>
      <c r="I138" s="43"/>
      <c r="J138" s="43"/>
      <c r="K138" s="43"/>
      <c r="L138" s="30"/>
    </row>
    <row r="140" spans="2:65" ht="15" customHeight="1">
      <c r="C140" t="s">
        <v>540</v>
      </c>
    </row>
    <row r="141" spans="2:65" ht="15" customHeight="1">
      <c r="C141" t="s">
        <v>541</v>
      </c>
    </row>
    <row r="142" spans="2:65" ht="15" customHeight="1">
      <c r="C142" t="s">
        <v>542</v>
      </c>
    </row>
    <row r="143" spans="2:65" ht="15" customHeight="1"/>
  </sheetData>
  <autoFilter ref="C119:K137" xr:uid="{00000000-0009-0000-0000-000002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59"/>
  <sheetViews>
    <sheetView showGridLines="0" topLeftCell="A113" workbookViewId="0">
      <selection activeCell="C157" sqref="C157:C15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0" t="s">
        <v>5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5" t="s">
        <v>95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89</v>
      </c>
    </row>
    <row r="4" spans="2:46" ht="24.95" customHeight="1">
      <c r="B4" s="18"/>
      <c r="D4" s="19" t="s">
        <v>105</v>
      </c>
      <c r="L4" s="18"/>
      <c r="M4" s="86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0" t="str">
        <f>'Rekapitulace stavby'!K6</f>
        <v>Lesní cesta Supí potok</v>
      </c>
      <c r="F7" s="221"/>
      <c r="G7" s="221"/>
      <c r="H7" s="221"/>
      <c r="L7" s="18"/>
    </row>
    <row r="8" spans="2:46" s="1" customFormat="1" ht="12" customHeight="1">
      <c r="B8" s="30"/>
      <c r="D8" s="25" t="s">
        <v>106</v>
      </c>
      <c r="L8" s="30"/>
    </row>
    <row r="9" spans="2:46" s="1" customFormat="1" ht="16.5" customHeight="1">
      <c r="B9" s="30"/>
      <c r="E9" s="210" t="s">
        <v>339</v>
      </c>
      <c r="F9" s="219"/>
      <c r="G9" s="219"/>
      <c r="H9" s="219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28. 5. 2025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29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30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22" t="str">
        <f>'Rekapitulace stavby'!E14</f>
        <v>Vyplň údaj</v>
      </c>
      <c r="F18" s="192"/>
      <c r="G18" s="192"/>
      <c r="H18" s="192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32</v>
      </c>
      <c r="I20" s="25" t="s">
        <v>25</v>
      </c>
      <c r="J20" s="23" t="s">
        <v>33</v>
      </c>
      <c r="L20" s="30"/>
    </row>
    <row r="21" spans="2:12" s="1" customFormat="1" ht="18" customHeight="1">
      <c r="B21" s="30"/>
      <c r="E21" s="23" t="s">
        <v>34</v>
      </c>
      <c r="I21" s="25" t="s">
        <v>28</v>
      </c>
      <c r="J21" s="23" t="s">
        <v>35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37</v>
      </c>
      <c r="I23" s="25" t="s">
        <v>25</v>
      </c>
      <c r="J23" s="23" t="s">
        <v>33</v>
      </c>
      <c r="L23" s="30"/>
    </row>
    <row r="24" spans="2:12" s="1" customFormat="1" ht="18" customHeight="1">
      <c r="B24" s="30"/>
      <c r="E24" s="23" t="s">
        <v>34</v>
      </c>
      <c r="I24" s="25" t="s">
        <v>28</v>
      </c>
      <c r="J24" s="23" t="s">
        <v>35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38</v>
      </c>
      <c r="L26" s="30"/>
    </row>
    <row r="27" spans="2:12" s="7" customFormat="1" ht="16.5" customHeight="1">
      <c r="B27" s="87"/>
      <c r="E27" s="196" t="s">
        <v>1</v>
      </c>
      <c r="F27" s="196"/>
      <c r="G27" s="196"/>
      <c r="H27" s="196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39</v>
      </c>
      <c r="J30" s="64">
        <f>ROUND(J121,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41</v>
      </c>
      <c r="I32" s="33" t="s">
        <v>40</v>
      </c>
      <c r="J32" s="33" t="s">
        <v>42</v>
      </c>
      <c r="L32" s="30"/>
    </row>
    <row r="33" spans="2:12" s="1" customFormat="1" ht="14.45" customHeight="1">
      <c r="B33" s="30"/>
      <c r="D33" s="53" t="s">
        <v>43</v>
      </c>
      <c r="E33" s="25" t="s">
        <v>44</v>
      </c>
      <c r="F33" s="89">
        <f>ROUND((SUM(BE121:BE154)),  2)</f>
        <v>0</v>
      </c>
      <c r="I33" s="90">
        <v>0.21</v>
      </c>
      <c r="J33" s="89">
        <f>ROUND(((SUM(BE121:BE154))*I33),  2)</f>
        <v>0</v>
      </c>
      <c r="L33" s="30"/>
    </row>
    <row r="34" spans="2:12" s="1" customFormat="1" ht="14.45" customHeight="1">
      <c r="B34" s="30"/>
      <c r="E34" s="25" t="s">
        <v>45</v>
      </c>
      <c r="F34" s="89">
        <f>ROUND((SUM(BF121:BF154)),  2)</f>
        <v>0</v>
      </c>
      <c r="I34" s="90">
        <v>0.12</v>
      </c>
      <c r="J34" s="89">
        <f>ROUND(((SUM(BF121:BF154))*I34),  2)</f>
        <v>0</v>
      </c>
      <c r="L34" s="30"/>
    </row>
    <row r="35" spans="2:12" s="1" customFormat="1" ht="14.45" hidden="1" customHeight="1">
      <c r="B35" s="30"/>
      <c r="E35" s="25" t="s">
        <v>46</v>
      </c>
      <c r="F35" s="89">
        <f>ROUND((SUM(BG121:BG154)),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47</v>
      </c>
      <c r="F36" s="89">
        <f>ROUND((SUM(BH121:BH154)),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48</v>
      </c>
      <c r="F37" s="89">
        <f>ROUND((SUM(BI121:BI154)),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49</v>
      </c>
      <c r="E39" s="55"/>
      <c r="F39" s="55"/>
      <c r="G39" s="93" t="s">
        <v>50</v>
      </c>
      <c r="H39" s="94" t="s">
        <v>51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52</v>
      </c>
      <c r="E50" s="40"/>
      <c r="F50" s="40"/>
      <c r="G50" s="39" t="s">
        <v>53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54</v>
      </c>
      <c r="E61" s="32"/>
      <c r="F61" s="97" t="s">
        <v>55</v>
      </c>
      <c r="G61" s="41" t="s">
        <v>54</v>
      </c>
      <c r="H61" s="32"/>
      <c r="I61" s="32"/>
      <c r="J61" s="98" t="s">
        <v>55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56</v>
      </c>
      <c r="E65" s="40"/>
      <c r="F65" s="40"/>
      <c r="G65" s="39" t="s">
        <v>57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54</v>
      </c>
      <c r="E76" s="32"/>
      <c r="F76" s="97" t="s">
        <v>55</v>
      </c>
      <c r="G76" s="41" t="s">
        <v>54</v>
      </c>
      <c r="H76" s="32"/>
      <c r="I76" s="32"/>
      <c r="J76" s="98" t="s">
        <v>55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hidden="1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hidden="1" customHeight="1">
      <c r="B82" s="30"/>
      <c r="C82" s="19" t="s">
        <v>108</v>
      </c>
      <c r="L82" s="30"/>
    </row>
    <row r="83" spans="2:47" s="1" customFormat="1" ht="6.95" hidden="1" customHeight="1">
      <c r="B83" s="30"/>
      <c r="L83" s="30"/>
    </row>
    <row r="84" spans="2:47" s="1" customFormat="1" ht="12" hidden="1" customHeight="1">
      <c r="B84" s="30"/>
      <c r="C84" s="25" t="s">
        <v>16</v>
      </c>
      <c r="L84" s="30"/>
    </row>
    <row r="85" spans="2:47" s="1" customFormat="1" ht="16.5" hidden="1" customHeight="1">
      <c r="B85" s="30"/>
      <c r="E85" s="220" t="str">
        <f>E7</f>
        <v>Lesní cesta Supí potok</v>
      </c>
      <c r="F85" s="221"/>
      <c r="G85" s="221"/>
      <c r="H85" s="221"/>
      <c r="L85" s="30"/>
    </row>
    <row r="86" spans="2:47" s="1" customFormat="1" ht="12" hidden="1" customHeight="1">
      <c r="B86" s="30"/>
      <c r="C86" s="25" t="s">
        <v>106</v>
      </c>
      <c r="L86" s="30"/>
    </row>
    <row r="87" spans="2:47" s="1" customFormat="1" ht="16.5" hidden="1" customHeight="1">
      <c r="B87" s="30"/>
      <c r="E87" s="210" t="str">
        <f>E9</f>
        <v>007.16 - Hospodářský sjezd</v>
      </c>
      <c r="F87" s="219"/>
      <c r="G87" s="219"/>
      <c r="H87" s="219"/>
      <c r="L87" s="30"/>
    </row>
    <row r="88" spans="2:47" s="1" customFormat="1" ht="6.95" hidden="1" customHeight="1">
      <c r="B88" s="30"/>
      <c r="L88" s="30"/>
    </row>
    <row r="89" spans="2:47" s="1" customFormat="1" ht="12" hidden="1" customHeight="1">
      <c r="B89" s="30"/>
      <c r="C89" s="25" t="s">
        <v>20</v>
      </c>
      <c r="F89" s="23" t="str">
        <f>F12</f>
        <v>Loket</v>
      </c>
      <c r="I89" s="25" t="s">
        <v>22</v>
      </c>
      <c r="J89" s="50" t="str">
        <f>IF(J12="","",J12)</f>
        <v>28. 5. 2025</v>
      </c>
      <c r="L89" s="30"/>
    </row>
    <row r="90" spans="2:47" s="1" customFormat="1" ht="6.95" hidden="1" customHeight="1">
      <c r="B90" s="30"/>
      <c r="L90" s="30"/>
    </row>
    <row r="91" spans="2:47" s="1" customFormat="1" ht="15.2" hidden="1" customHeight="1">
      <c r="B91" s="30"/>
      <c r="C91" s="25" t="s">
        <v>24</v>
      </c>
      <c r="F91" s="23" t="str">
        <f>E15</f>
        <v>Loketské městské lesy, s.r.o.</v>
      </c>
      <c r="I91" s="25" t="s">
        <v>32</v>
      </c>
      <c r="J91" s="28" t="str">
        <f>E21</f>
        <v>Ing. Jiří Ježek</v>
      </c>
      <c r="L91" s="30"/>
    </row>
    <row r="92" spans="2:47" s="1" customFormat="1" ht="15.2" hidden="1" customHeight="1">
      <c r="B92" s="30"/>
      <c r="C92" s="25" t="s">
        <v>30</v>
      </c>
      <c r="F92" s="23" t="str">
        <f>IF(E18="","",E18)</f>
        <v>Vyplň údaj</v>
      </c>
      <c r="I92" s="25" t="s">
        <v>37</v>
      </c>
      <c r="J92" s="28" t="str">
        <f>E24</f>
        <v>Ing. Jiří Ježek</v>
      </c>
      <c r="L92" s="30"/>
    </row>
    <row r="93" spans="2:47" s="1" customFormat="1" ht="10.35" hidden="1" customHeight="1">
      <c r="B93" s="30"/>
      <c r="L93" s="30"/>
    </row>
    <row r="94" spans="2:47" s="1" customFormat="1" ht="29.25" hidden="1" customHeight="1">
      <c r="B94" s="30"/>
      <c r="C94" s="99" t="s">
        <v>109</v>
      </c>
      <c r="D94" s="91"/>
      <c r="E94" s="91"/>
      <c r="F94" s="91"/>
      <c r="G94" s="91"/>
      <c r="H94" s="91"/>
      <c r="I94" s="91"/>
      <c r="J94" s="100" t="s">
        <v>110</v>
      </c>
      <c r="K94" s="91"/>
      <c r="L94" s="30"/>
    </row>
    <row r="95" spans="2:47" s="1" customFormat="1" ht="10.35" hidden="1" customHeight="1">
      <c r="B95" s="30"/>
      <c r="L95" s="30"/>
    </row>
    <row r="96" spans="2:47" s="1" customFormat="1" ht="22.9" hidden="1" customHeight="1">
      <c r="B96" s="30"/>
      <c r="C96" s="101" t="s">
        <v>111</v>
      </c>
      <c r="J96" s="64">
        <f>J121</f>
        <v>0</v>
      </c>
      <c r="L96" s="30"/>
      <c r="AU96" s="15" t="s">
        <v>112</v>
      </c>
    </row>
    <row r="97" spans="2:12" s="8" customFormat="1" ht="24.95" hidden="1" customHeight="1">
      <c r="B97" s="102"/>
      <c r="D97" s="103" t="s">
        <v>113</v>
      </c>
      <c r="E97" s="104"/>
      <c r="F97" s="104"/>
      <c r="G97" s="104"/>
      <c r="H97" s="104"/>
      <c r="I97" s="104"/>
      <c r="J97" s="105">
        <f>J122</f>
        <v>0</v>
      </c>
      <c r="L97" s="102"/>
    </row>
    <row r="98" spans="2:12" s="9" customFormat="1" ht="19.899999999999999" hidden="1" customHeight="1">
      <c r="B98" s="106"/>
      <c r="D98" s="107" t="s">
        <v>114</v>
      </c>
      <c r="E98" s="108"/>
      <c r="F98" s="108"/>
      <c r="G98" s="108"/>
      <c r="H98" s="108"/>
      <c r="I98" s="108"/>
      <c r="J98" s="109">
        <f>J123</f>
        <v>0</v>
      </c>
      <c r="L98" s="106"/>
    </row>
    <row r="99" spans="2:12" s="9" customFormat="1" ht="19.899999999999999" hidden="1" customHeight="1">
      <c r="B99" s="106"/>
      <c r="D99" s="107" t="s">
        <v>115</v>
      </c>
      <c r="E99" s="108"/>
      <c r="F99" s="108"/>
      <c r="G99" s="108"/>
      <c r="H99" s="108"/>
      <c r="I99" s="108"/>
      <c r="J99" s="109">
        <f>J130</f>
        <v>0</v>
      </c>
      <c r="L99" s="106"/>
    </row>
    <row r="100" spans="2:12" s="9" customFormat="1" ht="19.899999999999999" hidden="1" customHeight="1">
      <c r="B100" s="106"/>
      <c r="D100" s="107" t="s">
        <v>116</v>
      </c>
      <c r="E100" s="108"/>
      <c r="F100" s="108"/>
      <c r="G100" s="108"/>
      <c r="H100" s="108"/>
      <c r="I100" s="108"/>
      <c r="J100" s="109">
        <f>J146</f>
        <v>0</v>
      </c>
      <c r="L100" s="106"/>
    </row>
    <row r="101" spans="2:12" s="9" customFormat="1" ht="19.899999999999999" hidden="1" customHeight="1">
      <c r="B101" s="106"/>
      <c r="D101" s="107" t="s">
        <v>117</v>
      </c>
      <c r="E101" s="108"/>
      <c r="F101" s="108"/>
      <c r="G101" s="108"/>
      <c r="H101" s="108"/>
      <c r="I101" s="108"/>
      <c r="J101" s="109">
        <f>J153</f>
        <v>0</v>
      </c>
      <c r="L101" s="106"/>
    </row>
    <row r="102" spans="2:12" s="1" customFormat="1" ht="21.75" hidden="1" customHeight="1">
      <c r="B102" s="30"/>
      <c r="L102" s="30"/>
    </row>
    <row r="103" spans="2:12" s="1" customFormat="1" ht="6.95" hidden="1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30"/>
    </row>
    <row r="104" spans="2:12" hidden="1"/>
    <row r="105" spans="2:12" hidden="1"/>
    <row r="106" spans="2:12" hidden="1"/>
    <row r="107" spans="2:12" s="1" customFormat="1" ht="6.95" customHeigh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0"/>
    </row>
    <row r="108" spans="2:12" s="1" customFormat="1" ht="24.95" customHeight="1">
      <c r="B108" s="30"/>
      <c r="C108" s="19" t="s">
        <v>121</v>
      </c>
      <c r="L108" s="30"/>
    </row>
    <row r="109" spans="2:12" s="1" customFormat="1" ht="6.95" customHeight="1">
      <c r="B109" s="30"/>
      <c r="L109" s="30"/>
    </row>
    <row r="110" spans="2:12" s="1" customFormat="1" ht="12" customHeight="1">
      <c r="B110" s="30"/>
      <c r="C110" s="25" t="s">
        <v>16</v>
      </c>
      <c r="L110" s="30"/>
    </row>
    <row r="111" spans="2:12" s="1" customFormat="1" ht="16.5" customHeight="1">
      <c r="B111" s="30"/>
      <c r="E111" s="220" t="str">
        <f>E7</f>
        <v>Lesní cesta Supí potok</v>
      </c>
      <c r="F111" s="221"/>
      <c r="G111" s="221"/>
      <c r="H111" s="221"/>
      <c r="L111" s="30"/>
    </row>
    <row r="112" spans="2:12" s="1" customFormat="1" ht="12" customHeight="1">
      <c r="B112" s="30"/>
      <c r="C112" s="25" t="s">
        <v>106</v>
      </c>
      <c r="L112" s="30"/>
    </row>
    <row r="113" spans="2:65" s="1" customFormat="1" ht="16.5" customHeight="1">
      <c r="B113" s="30"/>
      <c r="E113" s="210" t="str">
        <f>E9</f>
        <v>007.16 - Hospodářský sjezd</v>
      </c>
      <c r="F113" s="219"/>
      <c r="G113" s="219"/>
      <c r="H113" s="219"/>
      <c r="L113" s="30"/>
    </row>
    <row r="114" spans="2:65" s="1" customFormat="1" ht="6.95" customHeight="1">
      <c r="B114" s="30"/>
      <c r="L114" s="30"/>
    </row>
    <row r="115" spans="2:65" s="1" customFormat="1" ht="12" customHeight="1">
      <c r="B115" s="30"/>
      <c r="C115" s="25" t="s">
        <v>20</v>
      </c>
      <c r="F115" s="23" t="str">
        <f>F12</f>
        <v>Loket</v>
      </c>
      <c r="I115" s="25" t="s">
        <v>22</v>
      </c>
      <c r="J115" s="50" t="str">
        <f>IF(J12="","",J12)</f>
        <v>28. 5. 2025</v>
      </c>
      <c r="L115" s="30"/>
    </row>
    <row r="116" spans="2:65" s="1" customFormat="1" ht="6.95" customHeight="1">
      <c r="B116" s="30"/>
      <c r="L116" s="30"/>
    </row>
    <row r="117" spans="2:65" s="1" customFormat="1" ht="15.2" customHeight="1">
      <c r="B117" s="30"/>
      <c r="C117" s="25" t="s">
        <v>24</v>
      </c>
      <c r="F117" s="23" t="str">
        <f>E15</f>
        <v>Loketské městské lesy, s.r.o.</v>
      </c>
      <c r="I117" s="25" t="s">
        <v>32</v>
      </c>
      <c r="J117" s="28" t="str">
        <f>E21</f>
        <v>Ing. Jiří Ježek</v>
      </c>
      <c r="L117" s="30"/>
    </row>
    <row r="118" spans="2:65" s="1" customFormat="1" ht="15.2" customHeight="1">
      <c r="B118" s="30"/>
      <c r="C118" s="25" t="s">
        <v>30</v>
      </c>
      <c r="F118" s="23" t="str">
        <f>IF(E18="","",E18)</f>
        <v>Vyplň údaj</v>
      </c>
      <c r="I118" s="25" t="s">
        <v>37</v>
      </c>
      <c r="J118" s="28" t="str">
        <f>E24</f>
        <v>Ing. Jiří Ježek</v>
      </c>
      <c r="L118" s="30"/>
    </row>
    <row r="119" spans="2:65" s="1" customFormat="1" ht="10.35" customHeight="1">
      <c r="B119" s="30"/>
      <c r="L119" s="30"/>
    </row>
    <row r="120" spans="2:65" s="10" customFormat="1" ht="29.25" customHeight="1">
      <c r="B120" s="110"/>
      <c r="C120" s="111" t="s">
        <v>122</v>
      </c>
      <c r="D120" s="112" t="s">
        <v>64</v>
      </c>
      <c r="E120" s="112" t="s">
        <v>60</v>
      </c>
      <c r="F120" s="112" t="s">
        <v>61</v>
      </c>
      <c r="G120" s="112" t="s">
        <v>123</v>
      </c>
      <c r="H120" s="112" t="s">
        <v>124</v>
      </c>
      <c r="I120" s="112" t="s">
        <v>125</v>
      </c>
      <c r="J120" s="112" t="s">
        <v>110</v>
      </c>
      <c r="K120" s="113" t="s">
        <v>126</v>
      </c>
      <c r="L120" s="110"/>
      <c r="M120" s="57" t="s">
        <v>1</v>
      </c>
      <c r="N120" s="58" t="s">
        <v>43</v>
      </c>
      <c r="O120" s="58" t="s">
        <v>127</v>
      </c>
      <c r="P120" s="58" t="s">
        <v>128</v>
      </c>
      <c r="Q120" s="58" t="s">
        <v>129</v>
      </c>
      <c r="R120" s="58" t="s">
        <v>130</v>
      </c>
      <c r="S120" s="58" t="s">
        <v>131</v>
      </c>
      <c r="T120" s="59" t="s">
        <v>132</v>
      </c>
    </row>
    <row r="121" spans="2:65" s="1" customFormat="1" ht="22.9" customHeight="1">
      <c r="B121" s="30"/>
      <c r="C121" s="62" t="s">
        <v>133</v>
      </c>
      <c r="J121" s="114">
        <f>BK121</f>
        <v>0</v>
      </c>
      <c r="L121" s="30"/>
      <c r="M121" s="60"/>
      <c r="N121" s="51"/>
      <c r="O121" s="51"/>
      <c r="P121" s="115">
        <f>P122</f>
        <v>0</v>
      </c>
      <c r="Q121" s="51"/>
      <c r="R121" s="115">
        <f>R122</f>
        <v>61.535881499999995</v>
      </c>
      <c r="S121" s="51"/>
      <c r="T121" s="116">
        <f>T122</f>
        <v>1.8782999999999999</v>
      </c>
      <c r="AT121" s="15" t="s">
        <v>78</v>
      </c>
      <c r="AU121" s="15" t="s">
        <v>112</v>
      </c>
      <c r="BK121" s="117">
        <f>BK122</f>
        <v>0</v>
      </c>
    </row>
    <row r="122" spans="2:65" s="11" customFormat="1" ht="25.9" customHeight="1">
      <c r="B122" s="118"/>
      <c r="D122" s="119" t="s">
        <v>78</v>
      </c>
      <c r="E122" s="120" t="s">
        <v>134</v>
      </c>
      <c r="F122" s="120" t="s">
        <v>135</v>
      </c>
      <c r="I122" s="121"/>
      <c r="J122" s="122">
        <f>BK122</f>
        <v>0</v>
      </c>
      <c r="L122" s="118"/>
      <c r="M122" s="123"/>
      <c r="P122" s="124">
        <f>P123+P130+P146+P153</f>
        <v>0</v>
      </c>
      <c r="R122" s="124">
        <f>R123+R130+R146+R153</f>
        <v>61.535881499999995</v>
      </c>
      <c r="T122" s="125">
        <f>T123+T130+T146+T153</f>
        <v>1.8782999999999999</v>
      </c>
      <c r="AR122" s="119" t="s">
        <v>87</v>
      </c>
      <c r="AT122" s="126" t="s">
        <v>78</v>
      </c>
      <c r="AU122" s="126" t="s">
        <v>79</v>
      </c>
      <c r="AY122" s="119" t="s">
        <v>136</v>
      </c>
      <c r="BK122" s="127">
        <f>BK123+BK130+BK146+BK153</f>
        <v>0</v>
      </c>
    </row>
    <row r="123" spans="2:65" s="11" customFormat="1" ht="22.9" customHeight="1">
      <c r="B123" s="118"/>
      <c r="D123" s="119" t="s">
        <v>78</v>
      </c>
      <c r="E123" s="128" t="s">
        <v>87</v>
      </c>
      <c r="F123" s="128" t="s">
        <v>137</v>
      </c>
      <c r="I123" s="121"/>
      <c r="J123" s="129">
        <f>BK123</f>
        <v>0</v>
      </c>
      <c r="L123" s="118"/>
      <c r="M123" s="123"/>
      <c r="P123" s="124">
        <f>SUM(P124:P129)</f>
        <v>0</v>
      </c>
      <c r="R123" s="124">
        <f>SUM(R124:R129)</f>
        <v>0</v>
      </c>
      <c r="T123" s="125">
        <f>SUM(T124:T129)</f>
        <v>0</v>
      </c>
      <c r="AR123" s="119" t="s">
        <v>87</v>
      </c>
      <c r="AT123" s="126" t="s">
        <v>78</v>
      </c>
      <c r="AU123" s="126" t="s">
        <v>87</v>
      </c>
      <c r="AY123" s="119" t="s">
        <v>136</v>
      </c>
      <c r="BK123" s="127">
        <f>SUM(BK124:BK129)</f>
        <v>0</v>
      </c>
    </row>
    <row r="124" spans="2:65" s="1" customFormat="1" ht="16.5" customHeight="1">
      <c r="B124" s="130"/>
      <c r="C124" s="131" t="s">
        <v>87</v>
      </c>
      <c r="D124" s="131" t="s">
        <v>138</v>
      </c>
      <c r="E124" s="132" t="s">
        <v>177</v>
      </c>
      <c r="F124" s="133" t="s">
        <v>178</v>
      </c>
      <c r="G124" s="134" t="s">
        <v>164</v>
      </c>
      <c r="H124" s="135">
        <v>63.56</v>
      </c>
      <c r="I124" s="136"/>
      <c r="J124" s="137">
        <f>ROUND(I124*H124,2)</f>
        <v>0</v>
      </c>
      <c r="K124" s="133" t="s">
        <v>142</v>
      </c>
      <c r="L124" s="30"/>
      <c r="M124" s="138" t="s">
        <v>1</v>
      </c>
      <c r="N124" s="139" t="s">
        <v>44</v>
      </c>
      <c r="P124" s="140">
        <f>O124*H124</f>
        <v>0</v>
      </c>
      <c r="Q124" s="140">
        <v>0</v>
      </c>
      <c r="R124" s="140">
        <f>Q124*H124</f>
        <v>0</v>
      </c>
      <c r="S124" s="140">
        <v>0</v>
      </c>
      <c r="T124" s="141">
        <f>S124*H124</f>
        <v>0</v>
      </c>
      <c r="AR124" s="142" t="s">
        <v>143</v>
      </c>
      <c r="AT124" s="142" t="s">
        <v>138</v>
      </c>
      <c r="AU124" s="142" t="s">
        <v>89</v>
      </c>
      <c r="AY124" s="15" t="s">
        <v>136</v>
      </c>
      <c r="BE124" s="143">
        <f>IF(N124="základní",J124,0)</f>
        <v>0</v>
      </c>
      <c r="BF124" s="143">
        <f>IF(N124="snížená",J124,0)</f>
        <v>0</v>
      </c>
      <c r="BG124" s="143">
        <f>IF(N124="zákl. přenesená",J124,0)</f>
        <v>0</v>
      </c>
      <c r="BH124" s="143">
        <f>IF(N124="sníž. přenesená",J124,0)</f>
        <v>0</v>
      </c>
      <c r="BI124" s="143">
        <f>IF(N124="nulová",J124,0)</f>
        <v>0</v>
      </c>
      <c r="BJ124" s="15" t="s">
        <v>87</v>
      </c>
      <c r="BK124" s="143">
        <f>ROUND(I124*H124,2)</f>
        <v>0</v>
      </c>
      <c r="BL124" s="15" t="s">
        <v>143</v>
      </c>
      <c r="BM124" s="142" t="s">
        <v>340</v>
      </c>
    </row>
    <row r="125" spans="2:65" s="12" customFormat="1">
      <c r="B125" s="144"/>
      <c r="D125" s="145" t="s">
        <v>145</v>
      </c>
      <c r="E125" s="146" t="s">
        <v>1</v>
      </c>
      <c r="F125" s="147" t="s">
        <v>341</v>
      </c>
      <c r="H125" s="148">
        <v>63.56</v>
      </c>
      <c r="I125" s="149"/>
      <c r="L125" s="144"/>
      <c r="M125" s="150"/>
      <c r="T125" s="151"/>
      <c r="AT125" s="146" t="s">
        <v>145</v>
      </c>
      <c r="AU125" s="146" t="s">
        <v>89</v>
      </c>
      <c r="AV125" s="12" t="s">
        <v>89</v>
      </c>
      <c r="AW125" s="12" t="s">
        <v>36</v>
      </c>
      <c r="AX125" s="12" t="s">
        <v>79</v>
      </c>
      <c r="AY125" s="146" t="s">
        <v>136</v>
      </c>
    </row>
    <row r="126" spans="2:65" s="13" customFormat="1">
      <c r="B126" s="152"/>
      <c r="D126" s="145" t="s">
        <v>145</v>
      </c>
      <c r="E126" s="153" t="s">
        <v>1</v>
      </c>
      <c r="F126" s="154" t="s">
        <v>147</v>
      </c>
      <c r="H126" s="155">
        <v>63.56</v>
      </c>
      <c r="I126" s="156"/>
      <c r="L126" s="152"/>
      <c r="M126" s="157"/>
      <c r="T126" s="158"/>
      <c r="AT126" s="153" t="s">
        <v>145</v>
      </c>
      <c r="AU126" s="153" t="s">
        <v>89</v>
      </c>
      <c r="AV126" s="13" t="s">
        <v>143</v>
      </c>
      <c r="AW126" s="13" t="s">
        <v>36</v>
      </c>
      <c r="AX126" s="13" t="s">
        <v>87</v>
      </c>
      <c r="AY126" s="153" t="s">
        <v>136</v>
      </c>
    </row>
    <row r="127" spans="2:65" s="1" customFormat="1" ht="16.5" customHeight="1">
      <c r="B127" s="130"/>
      <c r="C127" s="131" t="s">
        <v>89</v>
      </c>
      <c r="D127" s="131" t="s">
        <v>138</v>
      </c>
      <c r="E127" s="132" t="s">
        <v>203</v>
      </c>
      <c r="F127" s="133" t="s">
        <v>204</v>
      </c>
      <c r="G127" s="134" t="s">
        <v>164</v>
      </c>
      <c r="H127" s="135">
        <v>63.56</v>
      </c>
      <c r="I127" s="136"/>
      <c r="J127" s="137">
        <f>ROUND(I127*H127,2)</f>
        <v>0</v>
      </c>
      <c r="K127" s="133" t="s">
        <v>142</v>
      </c>
      <c r="L127" s="30"/>
      <c r="M127" s="138" t="s">
        <v>1</v>
      </c>
      <c r="N127" s="139" t="s">
        <v>44</v>
      </c>
      <c r="P127" s="140">
        <f>O127*H127</f>
        <v>0</v>
      </c>
      <c r="Q127" s="140">
        <v>0</v>
      </c>
      <c r="R127" s="140">
        <f>Q127*H127</f>
        <v>0</v>
      </c>
      <c r="S127" s="140">
        <v>0</v>
      </c>
      <c r="T127" s="141">
        <f>S127*H127</f>
        <v>0</v>
      </c>
      <c r="AR127" s="142" t="s">
        <v>143</v>
      </c>
      <c r="AT127" s="142" t="s">
        <v>138</v>
      </c>
      <c r="AU127" s="142" t="s">
        <v>89</v>
      </c>
      <c r="AY127" s="15" t="s">
        <v>136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5" t="s">
        <v>87</v>
      </c>
      <c r="BK127" s="143">
        <f>ROUND(I127*H127,2)</f>
        <v>0</v>
      </c>
      <c r="BL127" s="15" t="s">
        <v>143</v>
      </c>
      <c r="BM127" s="142" t="s">
        <v>342</v>
      </c>
    </row>
    <row r="128" spans="2:65" s="12" customFormat="1">
      <c r="B128" s="144"/>
      <c r="D128" s="145" t="s">
        <v>145</v>
      </c>
      <c r="E128" s="146" t="s">
        <v>1</v>
      </c>
      <c r="F128" s="147" t="s">
        <v>341</v>
      </c>
      <c r="H128" s="148">
        <v>63.56</v>
      </c>
      <c r="I128" s="149"/>
      <c r="L128" s="144"/>
      <c r="M128" s="150"/>
      <c r="T128" s="151"/>
      <c r="AT128" s="146" t="s">
        <v>145</v>
      </c>
      <c r="AU128" s="146" t="s">
        <v>89</v>
      </c>
      <c r="AV128" s="12" t="s">
        <v>89</v>
      </c>
      <c r="AW128" s="12" t="s">
        <v>36</v>
      </c>
      <c r="AX128" s="12" t="s">
        <v>79</v>
      </c>
      <c r="AY128" s="146" t="s">
        <v>136</v>
      </c>
    </row>
    <row r="129" spans="2:65" s="13" customFormat="1">
      <c r="B129" s="152"/>
      <c r="D129" s="145" t="s">
        <v>145</v>
      </c>
      <c r="E129" s="153" t="s">
        <v>1</v>
      </c>
      <c r="F129" s="154" t="s">
        <v>147</v>
      </c>
      <c r="H129" s="155">
        <v>63.56</v>
      </c>
      <c r="I129" s="156"/>
      <c r="L129" s="152"/>
      <c r="M129" s="157"/>
      <c r="T129" s="158"/>
      <c r="AT129" s="153" t="s">
        <v>145</v>
      </c>
      <c r="AU129" s="153" t="s">
        <v>89</v>
      </c>
      <c r="AV129" s="13" t="s">
        <v>143</v>
      </c>
      <c r="AW129" s="13" t="s">
        <v>36</v>
      </c>
      <c r="AX129" s="13" t="s">
        <v>87</v>
      </c>
      <c r="AY129" s="153" t="s">
        <v>136</v>
      </c>
    </row>
    <row r="130" spans="2:65" s="11" customFormat="1" ht="22.9" customHeight="1">
      <c r="B130" s="118"/>
      <c r="D130" s="119" t="s">
        <v>78</v>
      </c>
      <c r="E130" s="128" t="s">
        <v>161</v>
      </c>
      <c r="F130" s="128" t="s">
        <v>212</v>
      </c>
      <c r="I130" s="121"/>
      <c r="J130" s="129">
        <f>BK130</f>
        <v>0</v>
      </c>
      <c r="L130" s="118"/>
      <c r="M130" s="123"/>
      <c r="P130" s="124">
        <f>SUM(P131:P145)</f>
        <v>0</v>
      </c>
      <c r="R130" s="124">
        <f>SUM(R131:R145)</f>
        <v>61.535881499999995</v>
      </c>
      <c r="T130" s="125">
        <f>SUM(T131:T145)</f>
        <v>0</v>
      </c>
      <c r="AR130" s="119" t="s">
        <v>87</v>
      </c>
      <c r="AT130" s="126" t="s">
        <v>78</v>
      </c>
      <c r="AU130" s="126" t="s">
        <v>87</v>
      </c>
      <c r="AY130" s="119" t="s">
        <v>136</v>
      </c>
      <c r="BK130" s="127">
        <f>SUM(BK131:BK145)</f>
        <v>0</v>
      </c>
    </row>
    <row r="131" spans="2:65" s="1" customFormat="1" ht="16.5" customHeight="1">
      <c r="B131" s="130"/>
      <c r="C131" s="131" t="s">
        <v>152</v>
      </c>
      <c r="D131" s="131" t="s">
        <v>138</v>
      </c>
      <c r="E131" s="132" t="s">
        <v>343</v>
      </c>
      <c r="F131" s="133" t="s">
        <v>344</v>
      </c>
      <c r="G131" s="134" t="s">
        <v>164</v>
      </c>
      <c r="H131" s="135">
        <v>63.56</v>
      </c>
      <c r="I131" s="136"/>
      <c r="J131" s="137">
        <f>ROUND(I131*H131,2)</f>
        <v>0</v>
      </c>
      <c r="K131" s="133" t="s">
        <v>1</v>
      </c>
      <c r="L131" s="30"/>
      <c r="M131" s="138" t="s">
        <v>1</v>
      </c>
      <c r="N131" s="139" t="s">
        <v>44</v>
      </c>
      <c r="P131" s="140">
        <f>O131*H131</f>
        <v>0</v>
      </c>
      <c r="Q131" s="140">
        <v>0.57299999999999995</v>
      </c>
      <c r="R131" s="140">
        <f>Q131*H131</f>
        <v>36.419879999999999</v>
      </c>
      <c r="S131" s="140">
        <v>0</v>
      </c>
      <c r="T131" s="141">
        <f>S131*H131</f>
        <v>0</v>
      </c>
      <c r="AR131" s="142" t="s">
        <v>143</v>
      </c>
      <c r="AT131" s="142" t="s">
        <v>138</v>
      </c>
      <c r="AU131" s="142" t="s">
        <v>89</v>
      </c>
      <c r="AY131" s="15" t="s">
        <v>136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5" t="s">
        <v>87</v>
      </c>
      <c r="BK131" s="143">
        <f>ROUND(I131*H131,2)</f>
        <v>0</v>
      </c>
      <c r="BL131" s="15" t="s">
        <v>143</v>
      </c>
      <c r="BM131" s="142" t="s">
        <v>345</v>
      </c>
    </row>
    <row r="132" spans="2:65" s="12" customFormat="1">
      <c r="B132" s="144"/>
      <c r="D132" s="145" t="s">
        <v>145</v>
      </c>
      <c r="E132" s="146" t="s">
        <v>1</v>
      </c>
      <c r="F132" s="147" t="s">
        <v>341</v>
      </c>
      <c r="H132" s="148">
        <v>63.56</v>
      </c>
      <c r="I132" s="149"/>
      <c r="L132" s="144"/>
      <c r="M132" s="150"/>
      <c r="T132" s="151"/>
      <c r="AT132" s="146" t="s">
        <v>145</v>
      </c>
      <c r="AU132" s="146" t="s">
        <v>89</v>
      </c>
      <c r="AV132" s="12" t="s">
        <v>89</v>
      </c>
      <c r="AW132" s="12" t="s">
        <v>36</v>
      </c>
      <c r="AX132" s="12" t="s">
        <v>79</v>
      </c>
      <c r="AY132" s="146" t="s">
        <v>136</v>
      </c>
    </row>
    <row r="133" spans="2:65" s="13" customFormat="1">
      <c r="B133" s="152"/>
      <c r="D133" s="145" t="s">
        <v>145</v>
      </c>
      <c r="E133" s="153" t="s">
        <v>1</v>
      </c>
      <c r="F133" s="154" t="s">
        <v>147</v>
      </c>
      <c r="H133" s="155">
        <v>63.56</v>
      </c>
      <c r="I133" s="156"/>
      <c r="L133" s="152"/>
      <c r="M133" s="157"/>
      <c r="T133" s="158"/>
      <c r="AT133" s="153" t="s">
        <v>145</v>
      </c>
      <c r="AU133" s="153" t="s">
        <v>89</v>
      </c>
      <c r="AV133" s="13" t="s">
        <v>143</v>
      </c>
      <c r="AW133" s="13" t="s">
        <v>36</v>
      </c>
      <c r="AX133" s="13" t="s">
        <v>87</v>
      </c>
      <c r="AY133" s="153" t="s">
        <v>136</v>
      </c>
    </row>
    <row r="134" spans="2:65" s="1" customFormat="1" ht="16.5" customHeight="1">
      <c r="B134" s="130"/>
      <c r="C134" s="131" t="s">
        <v>143</v>
      </c>
      <c r="D134" s="131" t="s">
        <v>138</v>
      </c>
      <c r="E134" s="132" t="s">
        <v>234</v>
      </c>
      <c r="F134" s="133" t="s">
        <v>235</v>
      </c>
      <c r="G134" s="134" t="s">
        <v>164</v>
      </c>
      <c r="H134" s="135">
        <v>62.61</v>
      </c>
      <c r="I134" s="136"/>
      <c r="J134" s="137">
        <f>ROUND(I134*H134,2)</f>
        <v>0</v>
      </c>
      <c r="K134" s="133" t="s">
        <v>142</v>
      </c>
      <c r="L134" s="30"/>
      <c r="M134" s="138" t="s">
        <v>1</v>
      </c>
      <c r="N134" s="139" t="s">
        <v>44</v>
      </c>
      <c r="P134" s="140">
        <f>O134*H134</f>
        <v>0</v>
      </c>
      <c r="Q134" s="140">
        <v>0.26375999999999999</v>
      </c>
      <c r="R134" s="140">
        <f>Q134*H134</f>
        <v>16.514013599999998</v>
      </c>
      <c r="S134" s="140">
        <v>0</v>
      </c>
      <c r="T134" s="141">
        <f>S134*H134</f>
        <v>0</v>
      </c>
      <c r="AR134" s="142" t="s">
        <v>143</v>
      </c>
      <c r="AT134" s="142" t="s">
        <v>138</v>
      </c>
      <c r="AU134" s="142" t="s">
        <v>89</v>
      </c>
      <c r="AY134" s="15" t="s">
        <v>136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5" t="s">
        <v>87</v>
      </c>
      <c r="BK134" s="143">
        <f>ROUND(I134*H134,2)</f>
        <v>0</v>
      </c>
      <c r="BL134" s="15" t="s">
        <v>143</v>
      </c>
      <c r="BM134" s="142" t="s">
        <v>346</v>
      </c>
    </row>
    <row r="135" spans="2:65" s="12" customFormat="1">
      <c r="B135" s="144"/>
      <c r="D135" s="145" t="s">
        <v>145</v>
      </c>
      <c r="E135" s="146" t="s">
        <v>1</v>
      </c>
      <c r="F135" s="147" t="s">
        <v>347</v>
      </c>
      <c r="H135" s="148">
        <v>62.61</v>
      </c>
      <c r="I135" s="149"/>
      <c r="L135" s="144"/>
      <c r="M135" s="150"/>
      <c r="T135" s="151"/>
      <c r="AT135" s="146" t="s">
        <v>145</v>
      </c>
      <c r="AU135" s="146" t="s">
        <v>89</v>
      </c>
      <c r="AV135" s="12" t="s">
        <v>89</v>
      </c>
      <c r="AW135" s="12" t="s">
        <v>36</v>
      </c>
      <c r="AX135" s="12" t="s">
        <v>79</v>
      </c>
      <c r="AY135" s="146" t="s">
        <v>136</v>
      </c>
    </row>
    <row r="136" spans="2:65" s="13" customFormat="1">
      <c r="B136" s="152"/>
      <c r="D136" s="145" t="s">
        <v>145</v>
      </c>
      <c r="E136" s="153" t="s">
        <v>1</v>
      </c>
      <c r="F136" s="154" t="s">
        <v>147</v>
      </c>
      <c r="H136" s="155">
        <v>62.61</v>
      </c>
      <c r="I136" s="156"/>
      <c r="L136" s="152"/>
      <c r="M136" s="157"/>
      <c r="T136" s="158"/>
      <c r="AT136" s="153" t="s">
        <v>145</v>
      </c>
      <c r="AU136" s="153" t="s">
        <v>89</v>
      </c>
      <c r="AV136" s="13" t="s">
        <v>143</v>
      </c>
      <c r="AW136" s="13" t="s">
        <v>36</v>
      </c>
      <c r="AX136" s="13" t="s">
        <v>87</v>
      </c>
      <c r="AY136" s="153" t="s">
        <v>136</v>
      </c>
    </row>
    <row r="137" spans="2:65" s="1" customFormat="1" ht="16.5" customHeight="1">
      <c r="B137" s="130"/>
      <c r="C137" s="131" t="s">
        <v>161</v>
      </c>
      <c r="D137" s="131" t="s">
        <v>138</v>
      </c>
      <c r="E137" s="132" t="s">
        <v>348</v>
      </c>
      <c r="F137" s="133" t="s">
        <v>349</v>
      </c>
      <c r="G137" s="134" t="s">
        <v>164</v>
      </c>
      <c r="H137" s="135">
        <v>62.61</v>
      </c>
      <c r="I137" s="136"/>
      <c r="J137" s="137">
        <f>ROUND(I137*H137,2)</f>
        <v>0</v>
      </c>
      <c r="K137" s="133" t="s">
        <v>142</v>
      </c>
      <c r="L137" s="30"/>
      <c r="M137" s="138" t="s">
        <v>1</v>
      </c>
      <c r="N137" s="139" t="s">
        <v>44</v>
      </c>
      <c r="P137" s="140">
        <f>O137*H137</f>
        <v>0</v>
      </c>
      <c r="Q137" s="140">
        <v>7.0200000000000002E-3</v>
      </c>
      <c r="R137" s="140">
        <f>Q137*H137</f>
        <v>0.43952220000000003</v>
      </c>
      <c r="S137" s="140">
        <v>0</v>
      </c>
      <c r="T137" s="141">
        <f>S137*H137</f>
        <v>0</v>
      </c>
      <c r="AR137" s="142" t="s">
        <v>143</v>
      </c>
      <c r="AT137" s="142" t="s">
        <v>138</v>
      </c>
      <c r="AU137" s="142" t="s">
        <v>89</v>
      </c>
      <c r="AY137" s="15" t="s">
        <v>136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5" t="s">
        <v>87</v>
      </c>
      <c r="BK137" s="143">
        <f>ROUND(I137*H137,2)</f>
        <v>0</v>
      </c>
      <c r="BL137" s="15" t="s">
        <v>143</v>
      </c>
      <c r="BM137" s="142" t="s">
        <v>350</v>
      </c>
    </row>
    <row r="138" spans="2:65" s="12" customFormat="1">
      <c r="B138" s="144"/>
      <c r="D138" s="145" t="s">
        <v>145</v>
      </c>
      <c r="E138" s="146" t="s">
        <v>1</v>
      </c>
      <c r="F138" s="147" t="s">
        <v>347</v>
      </c>
      <c r="H138" s="148">
        <v>62.61</v>
      </c>
      <c r="I138" s="149"/>
      <c r="L138" s="144"/>
      <c r="M138" s="150"/>
      <c r="T138" s="151"/>
      <c r="AT138" s="146" t="s">
        <v>145</v>
      </c>
      <c r="AU138" s="146" t="s">
        <v>89</v>
      </c>
      <c r="AV138" s="12" t="s">
        <v>89</v>
      </c>
      <c r="AW138" s="12" t="s">
        <v>36</v>
      </c>
      <c r="AX138" s="12" t="s">
        <v>79</v>
      </c>
      <c r="AY138" s="146" t="s">
        <v>136</v>
      </c>
    </row>
    <row r="139" spans="2:65" s="13" customFormat="1">
      <c r="B139" s="152"/>
      <c r="D139" s="145" t="s">
        <v>145</v>
      </c>
      <c r="E139" s="153" t="s">
        <v>1</v>
      </c>
      <c r="F139" s="154" t="s">
        <v>147</v>
      </c>
      <c r="H139" s="155">
        <v>62.61</v>
      </c>
      <c r="I139" s="156"/>
      <c r="L139" s="152"/>
      <c r="M139" s="157"/>
      <c r="T139" s="158"/>
      <c r="AT139" s="153" t="s">
        <v>145</v>
      </c>
      <c r="AU139" s="153" t="s">
        <v>89</v>
      </c>
      <c r="AV139" s="13" t="s">
        <v>143</v>
      </c>
      <c r="AW139" s="13" t="s">
        <v>36</v>
      </c>
      <c r="AX139" s="13" t="s">
        <v>87</v>
      </c>
      <c r="AY139" s="153" t="s">
        <v>136</v>
      </c>
    </row>
    <row r="140" spans="2:65" s="1" customFormat="1" ht="16.5" customHeight="1">
      <c r="B140" s="130"/>
      <c r="C140" s="131" t="s">
        <v>167</v>
      </c>
      <c r="D140" s="131" t="s">
        <v>138</v>
      </c>
      <c r="E140" s="132" t="s">
        <v>252</v>
      </c>
      <c r="F140" s="133" t="s">
        <v>253</v>
      </c>
      <c r="G140" s="134" t="s">
        <v>164</v>
      </c>
      <c r="H140" s="135">
        <v>62.61</v>
      </c>
      <c r="I140" s="136"/>
      <c r="J140" s="137">
        <f>ROUND(I140*H140,2)</f>
        <v>0</v>
      </c>
      <c r="K140" s="133" t="s">
        <v>142</v>
      </c>
      <c r="L140" s="30"/>
      <c r="M140" s="138" t="s">
        <v>1</v>
      </c>
      <c r="N140" s="139" t="s">
        <v>44</v>
      </c>
      <c r="P140" s="140">
        <f>O140*H140</f>
        <v>0</v>
      </c>
      <c r="Q140" s="140">
        <v>7.1000000000000002E-4</v>
      </c>
      <c r="R140" s="140">
        <f>Q140*H140</f>
        <v>4.4453100000000002E-2</v>
      </c>
      <c r="S140" s="140">
        <v>0</v>
      </c>
      <c r="T140" s="141">
        <f>S140*H140</f>
        <v>0</v>
      </c>
      <c r="AR140" s="142" t="s">
        <v>143</v>
      </c>
      <c r="AT140" s="142" t="s">
        <v>138</v>
      </c>
      <c r="AU140" s="142" t="s">
        <v>89</v>
      </c>
      <c r="AY140" s="15" t="s">
        <v>136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5" t="s">
        <v>87</v>
      </c>
      <c r="BK140" s="143">
        <f>ROUND(I140*H140,2)</f>
        <v>0</v>
      </c>
      <c r="BL140" s="15" t="s">
        <v>143</v>
      </c>
      <c r="BM140" s="142" t="s">
        <v>351</v>
      </c>
    </row>
    <row r="141" spans="2:65" s="12" customFormat="1">
      <c r="B141" s="144"/>
      <c r="D141" s="145" t="s">
        <v>145</v>
      </c>
      <c r="E141" s="146" t="s">
        <v>1</v>
      </c>
      <c r="F141" s="147" t="s">
        <v>347</v>
      </c>
      <c r="H141" s="148">
        <v>62.61</v>
      </c>
      <c r="I141" s="149"/>
      <c r="L141" s="144"/>
      <c r="M141" s="150"/>
      <c r="T141" s="151"/>
      <c r="AT141" s="146" t="s">
        <v>145</v>
      </c>
      <c r="AU141" s="146" t="s">
        <v>89</v>
      </c>
      <c r="AV141" s="12" t="s">
        <v>89</v>
      </c>
      <c r="AW141" s="12" t="s">
        <v>36</v>
      </c>
      <c r="AX141" s="12" t="s">
        <v>79</v>
      </c>
      <c r="AY141" s="146" t="s">
        <v>136</v>
      </c>
    </row>
    <row r="142" spans="2:65" s="13" customFormat="1">
      <c r="B142" s="152"/>
      <c r="D142" s="145" t="s">
        <v>145</v>
      </c>
      <c r="E142" s="153" t="s">
        <v>1</v>
      </c>
      <c r="F142" s="154" t="s">
        <v>147</v>
      </c>
      <c r="H142" s="155">
        <v>62.61</v>
      </c>
      <c r="I142" s="156"/>
      <c r="L142" s="152"/>
      <c r="M142" s="157"/>
      <c r="T142" s="158"/>
      <c r="AT142" s="153" t="s">
        <v>145</v>
      </c>
      <c r="AU142" s="153" t="s">
        <v>89</v>
      </c>
      <c r="AV142" s="13" t="s">
        <v>143</v>
      </c>
      <c r="AW142" s="13" t="s">
        <v>36</v>
      </c>
      <c r="AX142" s="13" t="s">
        <v>87</v>
      </c>
      <c r="AY142" s="153" t="s">
        <v>136</v>
      </c>
    </row>
    <row r="143" spans="2:65" s="1" customFormat="1" ht="21.75" customHeight="1">
      <c r="B143" s="130"/>
      <c r="C143" s="131" t="s">
        <v>171</v>
      </c>
      <c r="D143" s="131" t="s">
        <v>138</v>
      </c>
      <c r="E143" s="132" t="s">
        <v>257</v>
      </c>
      <c r="F143" s="133" t="s">
        <v>258</v>
      </c>
      <c r="G143" s="134" t="s">
        <v>164</v>
      </c>
      <c r="H143" s="135">
        <v>62.61</v>
      </c>
      <c r="I143" s="136"/>
      <c r="J143" s="137">
        <f>ROUND(I143*H143,2)</f>
        <v>0</v>
      </c>
      <c r="K143" s="133" t="s">
        <v>142</v>
      </c>
      <c r="L143" s="30"/>
      <c r="M143" s="138" t="s">
        <v>1</v>
      </c>
      <c r="N143" s="139" t="s">
        <v>44</v>
      </c>
      <c r="P143" s="140">
        <f>O143*H143</f>
        <v>0</v>
      </c>
      <c r="Q143" s="140">
        <v>0.12966</v>
      </c>
      <c r="R143" s="140">
        <f>Q143*H143</f>
        <v>8.1180126000000001</v>
      </c>
      <c r="S143" s="140">
        <v>0</v>
      </c>
      <c r="T143" s="141">
        <f>S143*H143</f>
        <v>0</v>
      </c>
      <c r="AR143" s="142" t="s">
        <v>143</v>
      </c>
      <c r="AT143" s="142" t="s">
        <v>138</v>
      </c>
      <c r="AU143" s="142" t="s">
        <v>89</v>
      </c>
      <c r="AY143" s="15" t="s">
        <v>136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5" t="s">
        <v>87</v>
      </c>
      <c r="BK143" s="143">
        <f>ROUND(I143*H143,2)</f>
        <v>0</v>
      </c>
      <c r="BL143" s="15" t="s">
        <v>143</v>
      </c>
      <c r="BM143" s="142" t="s">
        <v>352</v>
      </c>
    </row>
    <row r="144" spans="2:65" s="12" customFormat="1">
      <c r="B144" s="144"/>
      <c r="D144" s="145" t="s">
        <v>145</v>
      </c>
      <c r="E144" s="146" t="s">
        <v>1</v>
      </c>
      <c r="F144" s="147" t="s">
        <v>347</v>
      </c>
      <c r="H144" s="148">
        <v>62.61</v>
      </c>
      <c r="I144" s="149"/>
      <c r="L144" s="144"/>
      <c r="M144" s="150"/>
      <c r="T144" s="151"/>
      <c r="AT144" s="146" t="s">
        <v>145</v>
      </c>
      <c r="AU144" s="146" t="s">
        <v>89</v>
      </c>
      <c r="AV144" s="12" t="s">
        <v>89</v>
      </c>
      <c r="AW144" s="12" t="s">
        <v>36</v>
      </c>
      <c r="AX144" s="12" t="s">
        <v>79</v>
      </c>
      <c r="AY144" s="146" t="s">
        <v>136</v>
      </c>
    </row>
    <row r="145" spans="2:65" s="13" customFormat="1">
      <c r="B145" s="152"/>
      <c r="D145" s="145" t="s">
        <v>145</v>
      </c>
      <c r="E145" s="153" t="s">
        <v>1</v>
      </c>
      <c r="F145" s="154" t="s">
        <v>147</v>
      </c>
      <c r="H145" s="155">
        <v>62.61</v>
      </c>
      <c r="I145" s="156"/>
      <c r="L145" s="152"/>
      <c r="M145" s="157"/>
      <c r="T145" s="158"/>
      <c r="AT145" s="153" t="s">
        <v>145</v>
      </c>
      <c r="AU145" s="153" t="s">
        <v>89</v>
      </c>
      <c r="AV145" s="13" t="s">
        <v>143</v>
      </c>
      <c r="AW145" s="13" t="s">
        <v>36</v>
      </c>
      <c r="AX145" s="13" t="s">
        <v>87</v>
      </c>
      <c r="AY145" s="153" t="s">
        <v>136</v>
      </c>
    </row>
    <row r="146" spans="2:65" s="11" customFormat="1" ht="22.9" customHeight="1">
      <c r="B146" s="118"/>
      <c r="D146" s="119" t="s">
        <v>78</v>
      </c>
      <c r="E146" s="128" t="s">
        <v>181</v>
      </c>
      <c r="F146" s="128" t="s">
        <v>261</v>
      </c>
      <c r="I146" s="121"/>
      <c r="J146" s="129">
        <f>BK146</f>
        <v>0</v>
      </c>
      <c r="L146" s="118"/>
      <c r="M146" s="123"/>
      <c r="P146" s="124">
        <f>SUM(P147:P152)</f>
        <v>0</v>
      </c>
      <c r="R146" s="124">
        <f>SUM(R147:R152)</f>
        <v>0</v>
      </c>
      <c r="T146" s="125">
        <f>SUM(T147:T152)</f>
        <v>1.8782999999999999</v>
      </c>
      <c r="AR146" s="119" t="s">
        <v>87</v>
      </c>
      <c r="AT146" s="126" t="s">
        <v>78</v>
      </c>
      <c r="AU146" s="126" t="s">
        <v>87</v>
      </c>
      <c r="AY146" s="119" t="s">
        <v>136</v>
      </c>
      <c r="BK146" s="127">
        <f>SUM(BK147:BK152)</f>
        <v>0</v>
      </c>
    </row>
    <row r="147" spans="2:65" s="1" customFormat="1" ht="16.5" customHeight="1">
      <c r="B147" s="130"/>
      <c r="C147" s="131" t="s">
        <v>176</v>
      </c>
      <c r="D147" s="131" t="s">
        <v>138</v>
      </c>
      <c r="E147" s="132" t="s">
        <v>283</v>
      </c>
      <c r="F147" s="133" t="s">
        <v>284</v>
      </c>
      <c r="G147" s="134" t="s">
        <v>164</v>
      </c>
      <c r="H147" s="135">
        <v>62.61</v>
      </c>
      <c r="I147" s="136"/>
      <c r="J147" s="137">
        <f>ROUND(I147*H147,2)</f>
        <v>0</v>
      </c>
      <c r="K147" s="133" t="s">
        <v>142</v>
      </c>
      <c r="L147" s="30"/>
      <c r="M147" s="138" t="s">
        <v>1</v>
      </c>
      <c r="N147" s="139" t="s">
        <v>44</v>
      </c>
      <c r="P147" s="140">
        <f>O147*H147</f>
        <v>0</v>
      </c>
      <c r="Q147" s="140">
        <v>0</v>
      </c>
      <c r="R147" s="140">
        <f>Q147*H147</f>
        <v>0</v>
      </c>
      <c r="S147" s="140">
        <v>0.01</v>
      </c>
      <c r="T147" s="141">
        <f>S147*H147</f>
        <v>0.62609999999999999</v>
      </c>
      <c r="AR147" s="142" t="s">
        <v>143</v>
      </c>
      <c r="AT147" s="142" t="s">
        <v>138</v>
      </c>
      <c r="AU147" s="142" t="s">
        <v>89</v>
      </c>
      <c r="AY147" s="15" t="s">
        <v>136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5" t="s">
        <v>87</v>
      </c>
      <c r="BK147" s="143">
        <f>ROUND(I147*H147,2)</f>
        <v>0</v>
      </c>
      <c r="BL147" s="15" t="s">
        <v>143</v>
      </c>
      <c r="BM147" s="142" t="s">
        <v>353</v>
      </c>
    </row>
    <row r="148" spans="2:65" s="12" customFormat="1">
      <c r="B148" s="144"/>
      <c r="D148" s="145" t="s">
        <v>145</v>
      </c>
      <c r="E148" s="146" t="s">
        <v>1</v>
      </c>
      <c r="F148" s="147" t="s">
        <v>347</v>
      </c>
      <c r="H148" s="148">
        <v>62.61</v>
      </c>
      <c r="I148" s="149"/>
      <c r="L148" s="144"/>
      <c r="M148" s="150"/>
      <c r="T148" s="151"/>
      <c r="AT148" s="146" t="s">
        <v>145</v>
      </c>
      <c r="AU148" s="146" t="s">
        <v>89</v>
      </c>
      <c r="AV148" s="12" t="s">
        <v>89</v>
      </c>
      <c r="AW148" s="12" t="s">
        <v>36</v>
      </c>
      <c r="AX148" s="12" t="s">
        <v>79</v>
      </c>
      <c r="AY148" s="146" t="s">
        <v>136</v>
      </c>
    </row>
    <row r="149" spans="2:65" s="13" customFormat="1">
      <c r="B149" s="152"/>
      <c r="D149" s="145" t="s">
        <v>145</v>
      </c>
      <c r="E149" s="153" t="s">
        <v>1</v>
      </c>
      <c r="F149" s="154" t="s">
        <v>147</v>
      </c>
      <c r="H149" s="155">
        <v>62.61</v>
      </c>
      <c r="I149" s="156"/>
      <c r="L149" s="152"/>
      <c r="M149" s="157"/>
      <c r="T149" s="158"/>
      <c r="AT149" s="153" t="s">
        <v>145</v>
      </c>
      <c r="AU149" s="153" t="s">
        <v>89</v>
      </c>
      <c r="AV149" s="13" t="s">
        <v>143</v>
      </c>
      <c r="AW149" s="13" t="s">
        <v>36</v>
      </c>
      <c r="AX149" s="13" t="s">
        <v>87</v>
      </c>
      <c r="AY149" s="153" t="s">
        <v>136</v>
      </c>
    </row>
    <row r="150" spans="2:65" s="1" customFormat="1" ht="16.5" customHeight="1">
      <c r="B150" s="130"/>
      <c r="C150" s="131" t="s">
        <v>181</v>
      </c>
      <c r="D150" s="131" t="s">
        <v>138</v>
      </c>
      <c r="E150" s="132" t="s">
        <v>288</v>
      </c>
      <c r="F150" s="133" t="s">
        <v>289</v>
      </c>
      <c r="G150" s="134" t="s">
        <v>164</v>
      </c>
      <c r="H150" s="135">
        <v>62.61</v>
      </c>
      <c r="I150" s="136"/>
      <c r="J150" s="137">
        <f>ROUND(I150*H150,2)</f>
        <v>0</v>
      </c>
      <c r="K150" s="133" t="s">
        <v>142</v>
      </c>
      <c r="L150" s="30"/>
      <c r="M150" s="138" t="s">
        <v>1</v>
      </c>
      <c r="N150" s="139" t="s">
        <v>44</v>
      </c>
      <c r="P150" s="140">
        <f>O150*H150</f>
        <v>0</v>
      </c>
      <c r="Q150" s="140">
        <v>0</v>
      </c>
      <c r="R150" s="140">
        <f>Q150*H150</f>
        <v>0</v>
      </c>
      <c r="S150" s="140">
        <v>0.02</v>
      </c>
      <c r="T150" s="141">
        <f>S150*H150</f>
        <v>1.2522</v>
      </c>
      <c r="AR150" s="142" t="s">
        <v>143</v>
      </c>
      <c r="AT150" s="142" t="s">
        <v>138</v>
      </c>
      <c r="AU150" s="142" t="s">
        <v>89</v>
      </c>
      <c r="AY150" s="15" t="s">
        <v>136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5" t="s">
        <v>87</v>
      </c>
      <c r="BK150" s="143">
        <f>ROUND(I150*H150,2)</f>
        <v>0</v>
      </c>
      <c r="BL150" s="15" t="s">
        <v>143</v>
      </c>
      <c r="BM150" s="142" t="s">
        <v>354</v>
      </c>
    </row>
    <row r="151" spans="2:65" s="12" customFormat="1">
      <c r="B151" s="144"/>
      <c r="D151" s="145" t="s">
        <v>145</v>
      </c>
      <c r="E151" s="146" t="s">
        <v>1</v>
      </c>
      <c r="F151" s="147" t="s">
        <v>347</v>
      </c>
      <c r="H151" s="148">
        <v>62.61</v>
      </c>
      <c r="I151" s="149"/>
      <c r="L151" s="144"/>
      <c r="M151" s="150"/>
      <c r="T151" s="151"/>
      <c r="AT151" s="146" t="s">
        <v>145</v>
      </c>
      <c r="AU151" s="146" t="s">
        <v>89</v>
      </c>
      <c r="AV151" s="12" t="s">
        <v>89</v>
      </c>
      <c r="AW151" s="12" t="s">
        <v>36</v>
      </c>
      <c r="AX151" s="12" t="s">
        <v>79</v>
      </c>
      <c r="AY151" s="146" t="s">
        <v>136</v>
      </c>
    </row>
    <row r="152" spans="2:65" s="13" customFormat="1">
      <c r="B152" s="152"/>
      <c r="D152" s="145" t="s">
        <v>145</v>
      </c>
      <c r="E152" s="153" t="s">
        <v>1</v>
      </c>
      <c r="F152" s="154" t="s">
        <v>147</v>
      </c>
      <c r="H152" s="155">
        <v>62.61</v>
      </c>
      <c r="I152" s="156"/>
      <c r="L152" s="152"/>
      <c r="M152" s="157"/>
      <c r="T152" s="158"/>
      <c r="AT152" s="153" t="s">
        <v>145</v>
      </c>
      <c r="AU152" s="153" t="s">
        <v>89</v>
      </c>
      <c r="AV152" s="13" t="s">
        <v>143</v>
      </c>
      <c r="AW152" s="13" t="s">
        <v>36</v>
      </c>
      <c r="AX152" s="13" t="s">
        <v>87</v>
      </c>
      <c r="AY152" s="153" t="s">
        <v>136</v>
      </c>
    </row>
    <row r="153" spans="2:65" s="11" customFormat="1" ht="22.9" customHeight="1">
      <c r="B153" s="118"/>
      <c r="D153" s="119" t="s">
        <v>78</v>
      </c>
      <c r="E153" s="128" t="s">
        <v>296</v>
      </c>
      <c r="F153" s="128" t="s">
        <v>297</v>
      </c>
      <c r="I153" s="121"/>
      <c r="J153" s="129">
        <f>BK153</f>
        <v>0</v>
      </c>
      <c r="L153" s="118"/>
      <c r="M153" s="123"/>
      <c r="P153" s="124">
        <f>P154</f>
        <v>0</v>
      </c>
      <c r="R153" s="124">
        <f>R154</f>
        <v>0</v>
      </c>
      <c r="T153" s="125">
        <f>T154</f>
        <v>0</v>
      </c>
      <c r="AR153" s="119" t="s">
        <v>87</v>
      </c>
      <c r="AT153" s="126" t="s">
        <v>78</v>
      </c>
      <c r="AU153" s="126" t="s">
        <v>87</v>
      </c>
      <c r="AY153" s="119" t="s">
        <v>136</v>
      </c>
      <c r="BK153" s="127">
        <f>BK154</f>
        <v>0</v>
      </c>
    </row>
    <row r="154" spans="2:65" s="1" customFormat="1" ht="21.75" customHeight="1">
      <c r="B154" s="130"/>
      <c r="C154" s="131" t="s">
        <v>187</v>
      </c>
      <c r="D154" s="131" t="s">
        <v>138</v>
      </c>
      <c r="E154" s="132" t="s">
        <v>299</v>
      </c>
      <c r="F154" s="133" t="s">
        <v>300</v>
      </c>
      <c r="G154" s="134" t="s">
        <v>301</v>
      </c>
      <c r="H154" s="135">
        <v>61.536000000000001</v>
      </c>
      <c r="I154" s="136"/>
      <c r="J154" s="137">
        <f>ROUND(I154*H154,2)</f>
        <v>0</v>
      </c>
      <c r="K154" s="133" t="s">
        <v>142</v>
      </c>
      <c r="L154" s="30"/>
      <c r="M154" s="165" t="s">
        <v>1</v>
      </c>
      <c r="N154" s="166" t="s">
        <v>44</v>
      </c>
      <c r="O154" s="167"/>
      <c r="P154" s="168">
        <f>O154*H154</f>
        <v>0</v>
      </c>
      <c r="Q154" s="168">
        <v>0</v>
      </c>
      <c r="R154" s="168">
        <f>Q154*H154</f>
        <v>0</v>
      </c>
      <c r="S154" s="168">
        <v>0</v>
      </c>
      <c r="T154" s="169">
        <f>S154*H154</f>
        <v>0</v>
      </c>
      <c r="AR154" s="142" t="s">
        <v>143</v>
      </c>
      <c r="AT154" s="142" t="s">
        <v>138</v>
      </c>
      <c r="AU154" s="142" t="s">
        <v>89</v>
      </c>
      <c r="AY154" s="15" t="s">
        <v>136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5" t="s">
        <v>87</v>
      </c>
      <c r="BK154" s="143">
        <f>ROUND(I154*H154,2)</f>
        <v>0</v>
      </c>
      <c r="BL154" s="15" t="s">
        <v>143</v>
      </c>
      <c r="BM154" s="142" t="s">
        <v>355</v>
      </c>
    </row>
    <row r="155" spans="2:65" s="1" customFormat="1" ht="6.95" customHeight="1">
      <c r="B155" s="42"/>
      <c r="C155" s="43"/>
      <c r="D155" s="43"/>
      <c r="E155" s="43"/>
      <c r="F155" s="43"/>
      <c r="G155" s="43"/>
      <c r="H155" s="43"/>
      <c r="I155" s="43"/>
      <c r="J155" s="43"/>
      <c r="K155" s="43"/>
      <c r="L155" s="30"/>
    </row>
    <row r="157" spans="2:65">
      <c r="C157" t="s">
        <v>540</v>
      </c>
    </row>
    <row r="158" spans="2:65">
      <c r="C158" t="s">
        <v>541</v>
      </c>
    </row>
    <row r="159" spans="2:65">
      <c r="C159" t="s">
        <v>542</v>
      </c>
    </row>
  </sheetData>
  <autoFilter ref="C120:K154" xr:uid="{00000000-0009-0000-0000-000003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26"/>
  <sheetViews>
    <sheetView showGridLines="0" topLeftCell="A185" workbookViewId="0">
      <selection activeCell="C224" sqref="C224:C22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0" t="s">
        <v>5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5" t="s">
        <v>98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89</v>
      </c>
    </row>
    <row r="4" spans="2:46" ht="24.95" customHeight="1">
      <c r="B4" s="18"/>
      <c r="D4" s="19" t="s">
        <v>105</v>
      </c>
      <c r="L4" s="18"/>
      <c r="M4" s="86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0" t="str">
        <f>'Rekapitulace stavby'!K6</f>
        <v>Lesní cesta Supí potok</v>
      </c>
      <c r="F7" s="221"/>
      <c r="G7" s="221"/>
      <c r="H7" s="221"/>
      <c r="L7" s="18"/>
    </row>
    <row r="8" spans="2:46" s="1" customFormat="1" ht="12" customHeight="1">
      <c r="B8" s="30"/>
      <c r="D8" s="25" t="s">
        <v>106</v>
      </c>
      <c r="L8" s="30"/>
    </row>
    <row r="9" spans="2:46" s="1" customFormat="1" ht="16.5" customHeight="1">
      <c r="B9" s="30"/>
      <c r="E9" s="210" t="s">
        <v>356</v>
      </c>
      <c r="F9" s="219"/>
      <c r="G9" s="219"/>
      <c r="H9" s="219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28. 5. 2025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29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30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22" t="str">
        <f>'Rekapitulace stavby'!E14</f>
        <v>Vyplň údaj</v>
      </c>
      <c r="F18" s="192"/>
      <c r="G18" s="192"/>
      <c r="H18" s="192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32</v>
      </c>
      <c r="I20" s="25" t="s">
        <v>25</v>
      </c>
      <c r="J20" s="23" t="s">
        <v>33</v>
      </c>
      <c r="L20" s="30"/>
    </row>
    <row r="21" spans="2:12" s="1" customFormat="1" ht="18" customHeight="1">
      <c r="B21" s="30"/>
      <c r="E21" s="23" t="s">
        <v>34</v>
      </c>
      <c r="I21" s="25" t="s">
        <v>28</v>
      </c>
      <c r="J21" s="23" t="s">
        <v>35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37</v>
      </c>
      <c r="I23" s="25" t="s">
        <v>25</v>
      </c>
      <c r="J23" s="23" t="s">
        <v>33</v>
      </c>
      <c r="L23" s="30"/>
    </row>
    <row r="24" spans="2:12" s="1" customFormat="1" ht="18" customHeight="1">
      <c r="B24" s="30"/>
      <c r="E24" s="23" t="s">
        <v>34</v>
      </c>
      <c r="I24" s="25" t="s">
        <v>28</v>
      </c>
      <c r="J24" s="23" t="s">
        <v>35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38</v>
      </c>
      <c r="L26" s="30"/>
    </row>
    <row r="27" spans="2:12" s="7" customFormat="1" ht="16.5" customHeight="1">
      <c r="B27" s="87"/>
      <c r="E27" s="196" t="s">
        <v>1</v>
      </c>
      <c r="F27" s="196"/>
      <c r="G27" s="196"/>
      <c r="H27" s="196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39</v>
      </c>
      <c r="J30" s="64">
        <f>ROUND(J122,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41</v>
      </c>
      <c r="I32" s="33" t="s">
        <v>40</v>
      </c>
      <c r="J32" s="33" t="s">
        <v>42</v>
      </c>
      <c r="L32" s="30"/>
    </row>
    <row r="33" spans="2:12" s="1" customFormat="1" ht="14.45" customHeight="1">
      <c r="B33" s="30"/>
      <c r="D33" s="53" t="s">
        <v>43</v>
      </c>
      <c r="E33" s="25" t="s">
        <v>44</v>
      </c>
      <c r="F33" s="89">
        <f>ROUND((SUM(BE122:BE221)),  2)</f>
        <v>0</v>
      </c>
      <c r="I33" s="90">
        <v>0.21</v>
      </c>
      <c r="J33" s="89">
        <f>ROUND(((SUM(BE122:BE221))*I33),  2)</f>
        <v>0</v>
      </c>
      <c r="L33" s="30"/>
    </row>
    <row r="34" spans="2:12" s="1" customFormat="1" ht="14.45" customHeight="1">
      <c r="B34" s="30"/>
      <c r="E34" s="25" t="s">
        <v>45</v>
      </c>
      <c r="F34" s="89">
        <f>ROUND((SUM(BF122:BF221)),  2)</f>
        <v>0</v>
      </c>
      <c r="I34" s="90">
        <v>0.12</v>
      </c>
      <c r="J34" s="89">
        <f>ROUND(((SUM(BF122:BF221))*I34),  2)</f>
        <v>0</v>
      </c>
      <c r="L34" s="30"/>
    </row>
    <row r="35" spans="2:12" s="1" customFormat="1" ht="14.45" hidden="1" customHeight="1">
      <c r="B35" s="30"/>
      <c r="E35" s="25" t="s">
        <v>46</v>
      </c>
      <c r="F35" s="89">
        <f>ROUND((SUM(BG122:BG221)),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47</v>
      </c>
      <c r="F36" s="89">
        <f>ROUND((SUM(BH122:BH221)),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48</v>
      </c>
      <c r="F37" s="89">
        <f>ROUND((SUM(BI122:BI221)),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49</v>
      </c>
      <c r="E39" s="55"/>
      <c r="F39" s="55"/>
      <c r="G39" s="93" t="s">
        <v>50</v>
      </c>
      <c r="H39" s="94" t="s">
        <v>51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52</v>
      </c>
      <c r="E50" s="40"/>
      <c r="F50" s="40"/>
      <c r="G50" s="39" t="s">
        <v>53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54</v>
      </c>
      <c r="E61" s="32"/>
      <c r="F61" s="97" t="s">
        <v>55</v>
      </c>
      <c r="G61" s="41" t="s">
        <v>54</v>
      </c>
      <c r="H61" s="32"/>
      <c r="I61" s="32"/>
      <c r="J61" s="98" t="s">
        <v>55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56</v>
      </c>
      <c r="E65" s="40"/>
      <c r="F65" s="40"/>
      <c r="G65" s="39" t="s">
        <v>57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54</v>
      </c>
      <c r="E76" s="32"/>
      <c r="F76" s="97" t="s">
        <v>55</v>
      </c>
      <c r="G76" s="41" t="s">
        <v>54</v>
      </c>
      <c r="H76" s="32"/>
      <c r="I76" s="32"/>
      <c r="J76" s="98" t="s">
        <v>55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hidden="1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hidden="1" customHeight="1">
      <c r="B82" s="30"/>
      <c r="C82" s="19" t="s">
        <v>108</v>
      </c>
      <c r="L82" s="30"/>
    </row>
    <row r="83" spans="2:47" s="1" customFormat="1" ht="6.95" hidden="1" customHeight="1">
      <c r="B83" s="30"/>
      <c r="L83" s="30"/>
    </row>
    <row r="84" spans="2:47" s="1" customFormat="1" ht="12" hidden="1" customHeight="1">
      <c r="B84" s="30"/>
      <c r="C84" s="25" t="s">
        <v>16</v>
      </c>
      <c r="L84" s="30"/>
    </row>
    <row r="85" spans="2:47" s="1" customFormat="1" ht="16.5" hidden="1" customHeight="1">
      <c r="B85" s="30"/>
      <c r="E85" s="220" t="str">
        <f>E7</f>
        <v>Lesní cesta Supí potok</v>
      </c>
      <c r="F85" s="221"/>
      <c r="G85" s="221"/>
      <c r="H85" s="221"/>
      <c r="L85" s="30"/>
    </row>
    <row r="86" spans="2:47" s="1" customFormat="1" ht="12" hidden="1" customHeight="1">
      <c r="B86" s="30"/>
      <c r="C86" s="25" t="s">
        <v>106</v>
      </c>
      <c r="L86" s="30"/>
    </row>
    <row r="87" spans="2:47" s="1" customFormat="1" ht="16.5" hidden="1" customHeight="1">
      <c r="B87" s="30"/>
      <c r="E87" s="210" t="str">
        <f>E9</f>
        <v>007.06 - Trubní propustek DN 600</v>
      </c>
      <c r="F87" s="219"/>
      <c r="G87" s="219"/>
      <c r="H87" s="219"/>
      <c r="L87" s="30"/>
    </row>
    <row r="88" spans="2:47" s="1" customFormat="1" ht="6.95" hidden="1" customHeight="1">
      <c r="B88" s="30"/>
      <c r="L88" s="30"/>
    </row>
    <row r="89" spans="2:47" s="1" customFormat="1" ht="12" hidden="1" customHeight="1">
      <c r="B89" s="30"/>
      <c r="C89" s="25" t="s">
        <v>20</v>
      </c>
      <c r="F89" s="23" t="str">
        <f>F12</f>
        <v>Loket</v>
      </c>
      <c r="I89" s="25" t="s">
        <v>22</v>
      </c>
      <c r="J89" s="50" t="str">
        <f>IF(J12="","",J12)</f>
        <v>28. 5. 2025</v>
      </c>
      <c r="L89" s="30"/>
    </row>
    <row r="90" spans="2:47" s="1" customFormat="1" ht="6.95" hidden="1" customHeight="1">
      <c r="B90" s="30"/>
      <c r="L90" s="30"/>
    </row>
    <row r="91" spans="2:47" s="1" customFormat="1" ht="15.2" hidden="1" customHeight="1">
      <c r="B91" s="30"/>
      <c r="C91" s="25" t="s">
        <v>24</v>
      </c>
      <c r="F91" s="23" t="str">
        <f>E15</f>
        <v>Loketské městské lesy, s.r.o.</v>
      </c>
      <c r="I91" s="25" t="s">
        <v>32</v>
      </c>
      <c r="J91" s="28" t="str">
        <f>E21</f>
        <v>Ing. Jiří Ježek</v>
      </c>
      <c r="L91" s="30"/>
    </row>
    <row r="92" spans="2:47" s="1" customFormat="1" ht="15.2" hidden="1" customHeight="1">
      <c r="B92" s="30"/>
      <c r="C92" s="25" t="s">
        <v>30</v>
      </c>
      <c r="F92" s="23" t="str">
        <f>IF(E18="","",E18)</f>
        <v>Vyplň údaj</v>
      </c>
      <c r="I92" s="25" t="s">
        <v>37</v>
      </c>
      <c r="J92" s="28" t="str">
        <f>E24</f>
        <v>Ing. Jiří Ježek</v>
      </c>
      <c r="L92" s="30"/>
    </row>
    <row r="93" spans="2:47" s="1" customFormat="1" ht="10.35" hidden="1" customHeight="1">
      <c r="B93" s="30"/>
      <c r="L93" s="30"/>
    </row>
    <row r="94" spans="2:47" s="1" customFormat="1" ht="29.25" hidden="1" customHeight="1">
      <c r="B94" s="30"/>
      <c r="C94" s="99" t="s">
        <v>109</v>
      </c>
      <c r="D94" s="91"/>
      <c r="E94" s="91"/>
      <c r="F94" s="91"/>
      <c r="G94" s="91"/>
      <c r="H94" s="91"/>
      <c r="I94" s="91"/>
      <c r="J94" s="100" t="s">
        <v>110</v>
      </c>
      <c r="K94" s="91"/>
      <c r="L94" s="30"/>
    </row>
    <row r="95" spans="2:47" s="1" customFormat="1" ht="10.35" hidden="1" customHeight="1">
      <c r="B95" s="30"/>
      <c r="L95" s="30"/>
    </row>
    <row r="96" spans="2:47" s="1" customFormat="1" ht="22.9" hidden="1" customHeight="1">
      <c r="B96" s="30"/>
      <c r="C96" s="101" t="s">
        <v>111</v>
      </c>
      <c r="J96" s="64">
        <f>J122</f>
        <v>0</v>
      </c>
      <c r="L96" s="30"/>
      <c r="AU96" s="15" t="s">
        <v>112</v>
      </c>
    </row>
    <row r="97" spans="2:12" s="8" customFormat="1" ht="24.95" hidden="1" customHeight="1">
      <c r="B97" s="102"/>
      <c r="D97" s="103" t="s">
        <v>113</v>
      </c>
      <c r="E97" s="104"/>
      <c r="F97" s="104"/>
      <c r="G97" s="104"/>
      <c r="H97" s="104"/>
      <c r="I97" s="104"/>
      <c r="J97" s="105">
        <f>J123</f>
        <v>0</v>
      </c>
      <c r="L97" s="102"/>
    </row>
    <row r="98" spans="2:12" s="9" customFormat="1" ht="19.899999999999999" hidden="1" customHeight="1">
      <c r="B98" s="106"/>
      <c r="D98" s="107" t="s">
        <v>114</v>
      </c>
      <c r="E98" s="108"/>
      <c r="F98" s="108"/>
      <c r="G98" s="108"/>
      <c r="H98" s="108"/>
      <c r="I98" s="108"/>
      <c r="J98" s="109">
        <f>J124</f>
        <v>0</v>
      </c>
      <c r="L98" s="106"/>
    </row>
    <row r="99" spans="2:12" s="9" customFormat="1" ht="19.899999999999999" hidden="1" customHeight="1">
      <c r="B99" s="106"/>
      <c r="D99" s="107" t="s">
        <v>357</v>
      </c>
      <c r="E99" s="108"/>
      <c r="F99" s="108"/>
      <c r="G99" s="108"/>
      <c r="H99" s="108"/>
      <c r="I99" s="108"/>
      <c r="J99" s="109">
        <f>J181</f>
        <v>0</v>
      </c>
      <c r="L99" s="106"/>
    </row>
    <row r="100" spans="2:12" s="9" customFormat="1" ht="19.899999999999999" hidden="1" customHeight="1">
      <c r="B100" s="106"/>
      <c r="D100" s="107" t="s">
        <v>115</v>
      </c>
      <c r="E100" s="108"/>
      <c r="F100" s="108"/>
      <c r="G100" s="108"/>
      <c r="H100" s="108"/>
      <c r="I100" s="108"/>
      <c r="J100" s="109">
        <f>J202</f>
        <v>0</v>
      </c>
      <c r="L100" s="106"/>
    </row>
    <row r="101" spans="2:12" s="9" customFormat="1" ht="19.899999999999999" hidden="1" customHeight="1">
      <c r="B101" s="106"/>
      <c r="D101" s="107" t="s">
        <v>116</v>
      </c>
      <c r="E101" s="108"/>
      <c r="F101" s="108"/>
      <c r="G101" s="108"/>
      <c r="H101" s="108"/>
      <c r="I101" s="108"/>
      <c r="J101" s="109">
        <f>J207</f>
        <v>0</v>
      </c>
      <c r="L101" s="106"/>
    </row>
    <row r="102" spans="2:12" s="9" customFormat="1" ht="19.899999999999999" hidden="1" customHeight="1">
      <c r="B102" s="106"/>
      <c r="D102" s="107" t="s">
        <v>117</v>
      </c>
      <c r="E102" s="108"/>
      <c r="F102" s="108"/>
      <c r="G102" s="108"/>
      <c r="H102" s="108"/>
      <c r="I102" s="108"/>
      <c r="J102" s="109">
        <f>J220</f>
        <v>0</v>
      </c>
      <c r="L102" s="106"/>
    </row>
    <row r="103" spans="2:12" s="1" customFormat="1" ht="21.75" hidden="1" customHeight="1">
      <c r="B103" s="30"/>
      <c r="L103" s="30"/>
    </row>
    <row r="104" spans="2:12" s="1" customFormat="1" ht="6.95" hidden="1" customHeight="1"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30"/>
    </row>
    <row r="105" spans="2:12" hidden="1"/>
    <row r="106" spans="2:12" hidden="1"/>
    <row r="107" spans="2:12" hidden="1"/>
    <row r="108" spans="2:12" s="1" customFormat="1" ht="6.95" customHeight="1"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0"/>
    </row>
    <row r="109" spans="2:12" s="1" customFormat="1" ht="24.95" customHeight="1">
      <c r="B109" s="30"/>
      <c r="C109" s="19" t="s">
        <v>121</v>
      </c>
      <c r="L109" s="30"/>
    </row>
    <row r="110" spans="2:12" s="1" customFormat="1" ht="6.95" customHeight="1">
      <c r="B110" s="30"/>
      <c r="L110" s="30"/>
    </row>
    <row r="111" spans="2:12" s="1" customFormat="1" ht="12" customHeight="1">
      <c r="B111" s="30"/>
      <c r="C111" s="25" t="s">
        <v>16</v>
      </c>
      <c r="L111" s="30"/>
    </row>
    <row r="112" spans="2:12" s="1" customFormat="1" ht="16.5" customHeight="1">
      <c r="B112" s="30"/>
      <c r="E112" s="220" t="str">
        <f>E7</f>
        <v>Lesní cesta Supí potok</v>
      </c>
      <c r="F112" s="221"/>
      <c r="G112" s="221"/>
      <c r="H112" s="221"/>
      <c r="L112" s="30"/>
    </row>
    <row r="113" spans="2:65" s="1" customFormat="1" ht="12" customHeight="1">
      <c r="B113" s="30"/>
      <c r="C113" s="25" t="s">
        <v>106</v>
      </c>
      <c r="L113" s="30"/>
    </row>
    <row r="114" spans="2:65" s="1" customFormat="1" ht="16.5" customHeight="1">
      <c r="B114" s="30"/>
      <c r="E114" s="210" t="str">
        <f>E9</f>
        <v>007.06 - Trubní propustek DN 600</v>
      </c>
      <c r="F114" s="219"/>
      <c r="G114" s="219"/>
      <c r="H114" s="219"/>
      <c r="L114" s="30"/>
    </row>
    <row r="115" spans="2:65" s="1" customFormat="1" ht="6.95" customHeight="1">
      <c r="B115" s="30"/>
      <c r="L115" s="30"/>
    </row>
    <row r="116" spans="2:65" s="1" customFormat="1" ht="12" customHeight="1">
      <c r="B116" s="30"/>
      <c r="C116" s="25" t="s">
        <v>20</v>
      </c>
      <c r="F116" s="23" t="str">
        <f>F12</f>
        <v>Loket</v>
      </c>
      <c r="I116" s="25" t="s">
        <v>22</v>
      </c>
      <c r="J116" s="50" t="str">
        <f>IF(J12="","",J12)</f>
        <v>28. 5. 2025</v>
      </c>
      <c r="L116" s="30"/>
    </row>
    <row r="117" spans="2:65" s="1" customFormat="1" ht="6.95" customHeight="1">
      <c r="B117" s="30"/>
      <c r="L117" s="30"/>
    </row>
    <row r="118" spans="2:65" s="1" customFormat="1" ht="15.2" customHeight="1">
      <c r="B118" s="30"/>
      <c r="C118" s="25" t="s">
        <v>24</v>
      </c>
      <c r="F118" s="23" t="str">
        <f>E15</f>
        <v>Loketské městské lesy, s.r.o.</v>
      </c>
      <c r="I118" s="25" t="s">
        <v>32</v>
      </c>
      <c r="J118" s="28" t="str">
        <f>E21</f>
        <v>Ing. Jiří Ježek</v>
      </c>
      <c r="L118" s="30"/>
    </row>
    <row r="119" spans="2:65" s="1" customFormat="1" ht="15.2" customHeight="1">
      <c r="B119" s="30"/>
      <c r="C119" s="25" t="s">
        <v>30</v>
      </c>
      <c r="F119" s="23" t="str">
        <f>IF(E18="","",E18)</f>
        <v>Vyplň údaj</v>
      </c>
      <c r="I119" s="25" t="s">
        <v>37</v>
      </c>
      <c r="J119" s="28" t="str">
        <f>E24</f>
        <v>Ing. Jiří Ježek</v>
      </c>
      <c r="L119" s="30"/>
    </row>
    <row r="120" spans="2:65" s="1" customFormat="1" ht="10.35" customHeight="1">
      <c r="B120" s="30"/>
      <c r="L120" s="30"/>
    </row>
    <row r="121" spans="2:65" s="10" customFormat="1" ht="29.25" customHeight="1">
      <c r="B121" s="110"/>
      <c r="C121" s="111" t="s">
        <v>122</v>
      </c>
      <c r="D121" s="112" t="s">
        <v>64</v>
      </c>
      <c r="E121" s="112" t="s">
        <v>60</v>
      </c>
      <c r="F121" s="112" t="s">
        <v>61</v>
      </c>
      <c r="G121" s="112" t="s">
        <v>123</v>
      </c>
      <c r="H121" s="112" t="s">
        <v>124</v>
      </c>
      <c r="I121" s="112" t="s">
        <v>125</v>
      </c>
      <c r="J121" s="112" t="s">
        <v>110</v>
      </c>
      <c r="K121" s="113" t="s">
        <v>126</v>
      </c>
      <c r="L121" s="110"/>
      <c r="M121" s="57" t="s">
        <v>1</v>
      </c>
      <c r="N121" s="58" t="s">
        <v>43</v>
      </c>
      <c r="O121" s="58" t="s">
        <v>127</v>
      </c>
      <c r="P121" s="58" t="s">
        <v>128</v>
      </c>
      <c r="Q121" s="58" t="s">
        <v>129</v>
      </c>
      <c r="R121" s="58" t="s">
        <v>130</v>
      </c>
      <c r="S121" s="58" t="s">
        <v>131</v>
      </c>
      <c r="T121" s="59" t="s">
        <v>132</v>
      </c>
    </row>
    <row r="122" spans="2:65" s="1" customFormat="1" ht="22.9" customHeight="1">
      <c r="B122" s="30"/>
      <c r="C122" s="62" t="s">
        <v>133</v>
      </c>
      <c r="J122" s="114">
        <f>BK122</f>
        <v>0</v>
      </c>
      <c r="L122" s="30"/>
      <c r="M122" s="60"/>
      <c r="N122" s="51"/>
      <c r="O122" s="51"/>
      <c r="P122" s="115">
        <f>P123</f>
        <v>0</v>
      </c>
      <c r="Q122" s="51"/>
      <c r="R122" s="115">
        <f>R123</f>
        <v>228.88839740000003</v>
      </c>
      <c r="S122" s="51"/>
      <c r="T122" s="116">
        <f>T123</f>
        <v>0</v>
      </c>
      <c r="AT122" s="15" t="s">
        <v>78</v>
      </c>
      <c r="AU122" s="15" t="s">
        <v>112</v>
      </c>
      <c r="BK122" s="117">
        <f>BK123</f>
        <v>0</v>
      </c>
    </row>
    <row r="123" spans="2:65" s="11" customFormat="1" ht="25.9" customHeight="1">
      <c r="B123" s="118"/>
      <c r="D123" s="119" t="s">
        <v>78</v>
      </c>
      <c r="E123" s="120" t="s">
        <v>134</v>
      </c>
      <c r="F123" s="120" t="s">
        <v>135</v>
      </c>
      <c r="I123" s="121"/>
      <c r="J123" s="122">
        <f>BK123</f>
        <v>0</v>
      </c>
      <c r="L123" s="118"/>
      <c r="M123" s="123"/>
      <c r="P123" s="124">
        <f>P124+P181+P202+P207+P220</f>
        <v>0</v>
      </c>
      <c r="R123" s="124">
        <f>R124+R181+R202+R207+R220</f>
        <v>228.88839740000003</v>
      </c>
      <c r="T123" s="125">
        <f>T124+T181+T202+T207+T220</f>
        <v>0</v>
      </c>
      <c r="AR123" s="119" t="s">
        <v>87</v>
      </c>
      <c r="AT123" s="126" t="s">
        <v>78</v>
      </c>
      <c r="AU123" s="126" t="s">
        <v>79</v>
      </c>
      <c r="AY123" s="119" t="s">
        <v>136</v>
      </c>
      <c r="BK123" s="127">
        <f>BK124+BK181+BK202+BK207+BK220</f>
        <v>0</v>
      </c>
    </row>
    <row r="124" spans="2:65" s="11" customFormat="1" ht="22.9" customHeight="1">
      <c r="B124" s="118"/>
      <c r="D124" s="119" t="s">
        <v>78</v>
      </c>
      <c r="E124" s="128" t="s">
        <v>87</v>
      </c>
      <c r="F124" s="128" t="s">
        <v>137</v>
      </c>
      <c r="I124" s="121"/>
      <c r="J124" s="129">
        <f>BK124</f>
        <v>0</v>
      </c>
      <c r="L124" s="118"/>
      <c r="M124" s="123"/>
      <c r="P124" s="124">
        <f>SUM(P125:P180)</f>
        <v>0</v>
      </c>
      <c r="R124" s="124">
        <f>SUM(R125:R180)</f>
        <v>64.775723400000004</v>
      </c>
      <c r="T124" s="125">
        <f>SUM(T125:T180)</f>
        <v>0</v>
      </c>
      <c r="AR124" s="119" t="s">
        <v>87</v>
      </c>
      <c r="AT124" s="126" t="s">
        <v>78</v>
      </c>
      <c r="AU124" s="126" t="s">
        <v>87</v>
      </c>
      <c r="AY124" s="119" t="s">
        <v>136</v>
      </c>
      <c r="BK124" s="127">
        <f>SUM(BK125:BK180)</f>
        <v>0</v>
      </c>
    </row>
    <row r="125" spans="2:65" s="1" customFormat="1" ht="16.5" customHeight="1">
      <c r="B125" s="130"/>
      <c r="C125" s="131" t="s">
        <v>87</v>
      </c>
      <c r="D125" s="131" t="s">
        <v>138</v>
      </c>
      <c r="E125" s="132" t="s">
        <v>358</v>
      </c>
      <c r="F125" s="133" t="s">
        <v>359</v>
      </c>
      <c r="G125" s="134" t="s">
        <v>184</v>
      </c>
      <c r="H125" s="135">
        <v>5.0999999999999996</v>
      </c>
      <c r="I125" s="136"/>
      <c r="J125" s="137">
        <f>ROUND(I125*H125,2)</f>
        <v>0</v>
      </c>
      <c r="K125" s="133" t="s">
        <v>142</v>
      </c>
      <c r="L125" s="30"/>
      <c r="M125" s="138" t="s">
        <v>1</v>
      </c>
      <c r="N125" s="139" t="s">
        <v>44</v>
      </c>
      <c r="P125" s="140">
        <f>O125*H125</f>
        <v>0</v>
      </c>
      <c r="Q125" s="140">
        <v>0</v>
      </c>
      <c r="R125" s="140">
        <f>Q125*H125</f>
        <v>0</v>
      </c>
      <c r="S125" s="140">
        <v>0</v>
      </c>
      <c r="T125" s="141">
        <f>S125*H125</f>
        <v>0</v>
      </c>
      <c r="AR125" s="142" t="s">
        <v>143</v>
      </c>
      <c r="AT125" s="142" t="s">
        <v>138</v>
      </c>
      <c r="AU125" s="142" t="s">
        <v>89</v>
      </c>
      <c r="AY125" s="15" t="s">
        <v>136</v>
      </c>
      <c r="BE125" s="143">
        <f>IF(N125="základní",J125,0)</f>
        <v>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5" t="s">
        <v>87</v>
      </c>
      <c r="BK125" s="143">
        <f>ROUND(I125*H125,2)</f>
        <v>0</v>
      </c>
      <c r="BL125" s="15" t="s">
        <v>143</v>
      </c>
      <c r="BM125" s="142" t="s">
        <v>360</v>
      </c>
    </row>
    <row r="126" spans="2:65" s="12" customFormat="1">
      <c r="B126" s="144"/>
      <c r="D126" s="145" t="s">
        <v>145</v>
      </c>
      <c r="E126" s="146" t="s">
        <v>1</v>
      </c>
      <c r="F126" s="147" t="s">
        <v>361</v>
      </c>
      <c r="H126" s="148">
        <v>5.0999999999999996</v>
      </c>
      <c r="I126" s="149"/>
      <c r="L126" s="144"/>
      <c r="M126" s="150"/>
      <c r="T126" s="151"/>
      <c r="AT126" s="146" t="s">
        <v>145</v>
      </c>
      <c r="AU126" s="146" t="s">
        <v>89</v>
      </c>
      <c r="AV126" s="12" t="s">
        <v>89</v>
      </c>
      <c r="AW126" s="12" t="s">
        <v>36</v>
      </c>
      <c r="AX126" s="12" t="s">
        <v>79</v>
      </c>
      <c r="AY126" s="146" t="s">
        <v>136</v>
      </c>
    </row>
    <row r="127" spans="2:65" s="13" customFormat="1">
      <c r="B127" s="152"/>
      <c r="D127" s="145" t="s">
        <v>145</v>
      </c>
      <c r="E127" s="153" t="s">
        <v>1</v>
      </c>
      <c r="F127" s="154" t="s">
        <v>147</v>
      </c>
      <c r="H127" s="155">
        <v>5.0999999999999996</v>
      </c>
      <c r="I127" s="156"/>
      <c r="L127" s="152"/>
      <c r="M127" s="157"/>
      <c r="T127" s="158"/>
      <c r="AT127" s="153" t="s">
        <v>145</v>
      </c>
      <c r="AU127" s="153" t="s">
        <v>89</v>
      </c>
      <c r="AV127" s="13" t="s">
        <v>143</v>
      </c>
      <c r="AW127" s="13" t="s">
        <v>36</v>
      </c>
      <c r="AX127" s="13" t="s">
        <v>87</v>
      </c>
      <c r="AY127" s="153" t="s">
        <v>136</v>
      </c>
    </row>
    <row r="128" spans="2:65" s="1" customFormat="1" ht="16.5" customHeight="1">
      <c r="B128" s="130"/>
      <c r="C128" s="131" t="s">
        <v>89</v>
      </c>
      <c r="D128" s="131" t="s">
        <v>138</v>
      </c>
      <c r="E128" s="132" t="s">
        <v>362</v>
      </c>
      <c r="F128" s="133" t="s">
        <v>363</v>
      </c>
      <c r="G128" s="134" t="s">
        <v>184</v>
      </c>
      <c r="H128" s="135">
        <v>7.29</v>
      </c>
      <c r="I128" s="136"/>
      <c r="J128" s="137">
        <f>ROUND(I128*H128,2)</f>
        <v>0</v>
      </c>
      <c r="K128" s="133" t="s">
        <v>142</v>
      </c>
      <c r="L128" s="30"/>
      <c r="M128" s="138" t="s">
        <v>1</v>
      </c>
      <c r="N128" s="139" t="s">
        <v>44</v>
      </c>
      <c r="P128" s="140">
        <f>O128*H128</f>
        <v>0</v>
      </c>
      <c r="Q128" s="140">
        <v>0</v>
      </c>
      <c r="R128" s="140">
        <f>Q128*H128</f>
        <v>0</v>
      </c>
      <c r="S128" s="140">
        <v>0</v>
      </c>
      <c r="T128" s="141">
        <f>S128*H128</f>
        <v>0</v>
      </c>
      <c r="AR128" s="142" t="s">
        <v>143</v>
      </c>
      <c r="AT128" s="142" t="s">
        <v>138</v>
      </c>
      <c r="AU128" s="142" t="s">
        <v>89</v>
      </c>
      <c r="AY128" s="15" t="s">
        <v>136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5" t="s">
        <v>87</v>
      </c>
      <c r="BK128" s="143">
        <f>ROUND(I128*H128,2)</f>
        <v>0</v>
      </c>
      <c r="BL128" s="15" t="s">
        <v>143</v>
      </c>
      <c r="BM128" s="142" t="s">
        <v>364</v>
      </c>
    </row>
    <row r="129" spans="2:65" s="12" customFormat="1">
      <c r="B129" s="144"/>
      <c r="D129" s="145" t="s">
        <v>145</v>
      </c>
      <c r="E129" s="146" t="s">
        <v>1</v>
      </c>
      <c r="F129" s="147" t="s">
        <v>365</v>
      </c>
      <c r="H129" s="148">
        <v>7.29</v>
      </c>
      <c r="I129" s="149"/>
      <c r="L129" s="144"/>
      <c r="M129" s="150"/>
      <c r="T129" s="151"/>
      <c r="AT129" s="146" t="s">
        <v>145</v>
      </c>
      <c r="AU129" s="146" t="s">
        <v>89</v>
      </c>
      <c r="AV129" s="12" t="s">
        <v>89</v>
      </c>
      <c r="AW129" s="12" t="s">
        <v>36</v>
      </c>
      <c r="AX129" s="12" t="s">
        <v>87</v>
      </c>
      <c r="AY129" s="146" t="s">
        <v>136</v>
      </c>
    </row>
    <row r="130" spans="2:65" s="1" customFormat="1" ht="21.75" customHeight="1">
      <c r="B130" s="130"/>
      <c r="C130" s="131" t="s">
        <v>152</v>
      </c>
      <c r="D130" s="131" t="s">
        <v>138</v>
      </c>
      <c r="E130" s="132" t="s">
        <v>366</v>
      </c>
      <c r="F130" s="133" t="s">
        <v>367</v>
      </c>
      <c r="G130" s="134" t="s">
        <v>184</v>
      </c>
      <c r="H130" s="135">
        <v>0.66</v>
      </c>
      <c r="I130" s="136"/>
      <c r="J130" s="137">
        <f>ROUND(I130*H130,2)</f>
        <v>0</v>
      </c>
      <c r="K130" s="133" t="s">
        <v>142</v>
      </c>
      <c r="L130" s="30"/>
      <c r="M130" s="138" t="s">
        <v>1</v>
      </c>
      <c r="N130" s="139" t="s">
        <v>44</v>
      </c>
      <c r="P130" s="140">
        <f>O130*H130</f>
        <v>0</v>
      </c>
      <c r="Q130" s="140">
        <v>0</v>
      </c>
      <c r="R130" s="140">
        <f>Q130*H130</f>
        <v>0</v>
      </c>
      <c r="S130" s="140">
        <v>0</v>
      </c>
      <c r="T130" s="141">
        <f>S130*H130</f>
        <v>0</v>
      </c>
      <c r="AR130" s="142" t="s">
        <v>143</v>
      </c>
      <c r="AT130" s="142" t="s">
        <v>138</v>
      </c>
      <c r="AU130" s="142" t="s">
        <v>89</v>
      </c>
      <c r="AY130" s="15" t="s">
        <v>136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5" t="s">
        <v>87</v>
      </c>
      <c r="BK130" s="143">
        <f>ROUND(I130*H130,2)</f>
        <v>0</v>
      </c>
      <c r="BL130" s="15" t="s">
        <v>143</v>
      </c>
      <c r="BM130" s="142" t="s">
        <v>368</v>
      </c>
    </row>
    <row r="131" spans="2:65" s="12" customFormat="1">
      <c r="B131" s="144"/>
      <c r="D131" s="145" t="s">
        <v>145</v>
      </c>
      <c r="E131" s="146" t="s">
        <v>1</v>
      </c>
      <c r="F131" s="147" t="s">
        <v>369</v>
      </c>
      <c r="H131" s="148">
        <v>0.22</v>
      </c>
      <c r="I131" s="149"/>
      <c r="L131" s="144"/>
      <c r="M131" s="150"/>
      <c r="T131" s="151"/>
      <c r="AT131" s="146" t="s">
        <v>145</v>
      </c>
      <c r="AU131" s="146" t="s">
        <v>89</v>
      </c>
      <c r="AV131" s="12" t="s">
        <v>89</v>
      </c>
      <c r="AW131" s="12" t="s">
        <v>36</v>
      </c>
      <c r="AX131" s="12" t="s">
        <v>79</v>
      </c>
      <c r="AY131" s="146" t="s">
        <v>136</v>
      </c>
    </row>
    <row r="132" spans="2:65" s="12" customFormat="1">
      <c r="B132" s="144"/>
      <c r="D132" s="145" t="s">
        <v>145</v>
      </c>
      <c r="E132" s="146" t="s">
        <v>1</v>
      </c>
      <c r="F132" s="147" t="s">
        <v>370</v>
      </c>
      <c r="H132" s="148">
        <v>0.22</v>
      </c>
      <c r="I132" s="149"/>
      <c r="L132" s="144"/>
      <c r="M132" s="150"/>
      <c r="T132" s="151"/>
      <c r="AT132" s="146" t="s">
        <v>145</v>
      </c>
      <c r="AU132" s="146" t="s">
        <v>89</v>
      </c>
      <c r="AV132" s="12" t="s">
        <v>89</v>
      </c>
      <c r="AW132" s="12" t="s">
        <v>36</v>
      </c>
      <c r="AX132" s="12" t="s">
        <v>79</v>
      </c>
      <c r="AY132" s="146" t="s">
        <v>136</v>
      </c>
    </row>
    <row r="133" spans="2:65" s="12" customFormat="1">
      <c r="B133" s="144"/>
      <c r="D133" s="145" t="s">
        <v>145</v>
      </c>
      <c r="E133" s="146" t="s">
        <v>1</v>
      </c>
      <c r="F133" s="147" t="s">
        <v>371</v>
      </c>
      <c r="H133" s="148">
        <v>0.22</v>
      </c>
      <c r="I133" s="149"/>
      <c r="L133" s="144"/>
      <c r="M133" s="150"/>
      <c r="T133" s="151"/>
      <c r="AT133" s="146" t="s">
        <v>145</v>
      </c>
      <c r="AU133" s="146" t="s">
        <v>89</v>
      </c>
      <c r="AV133" s="12" t="s">
        <v>89</v>
      </c>
      <c r="AW133" s="12" t="s">
        <v>36</v>
      </c>
      <c r="AX133" s="12" t="s">
        <v>79</v>
      </c>
      <c r="AY133" s="146" t="s">
        <v>136</v>
      </c>
    </row>
    <row r="134" spans="2:65" s="13" customFormat="1">
      <c r="B134" s="152"/>
      <c r="D134" s="145" t="s">
        <v>145</v>
      </c>
      <c r="E134" s="153" t="s">
        <v>1</v>
      </c>
      <c r="F134" s="154" t="s">
        <v>147</v>
      </c>
      <c r="H134" s="155">
        <v>0.66</v>
      </c>
      <c r="I134" s="156"/>
      <c r="L134" s="152"/>
      <c r="M134" s="157"/>
      <c r="T134" s="158"/>
      <c r="AT134" s="153" t="s">
        <v>145</v>
      </c>
      <c r="AU134" s="153" t="s">
        <v>89</v>
      </c>
      <c r="AV134" s="13" t="s">
        <v>143</v>
      </c>
      <c r="AW134" s="13" t="s">
        <v>36</v>
      </c>
      <c r="AX134" s="13" t="s">
        <v>87</v>
      </c>
      <c r="AY134" s="153" t="s">
        <v>136</v>
      </c>
    </row>
    <row r="135" spans="2:65" s="1" customFormat="1" ht="21.75" customHeight="1">
      <c r="B135" s="130"/>
      <c r="C135" s="131" t="s">
        <v>143</v>
      </c>
      <c r="D135" s="131" t="s">
        <v>138</v>
      </c>
      <c r="E135" s="132" t="s">
        <v>372</v>
      </c>
      <c r="F135" s="133" t="s">
        <v>373</v>
      </c>
      <c r="G135" s="134" t="s">
        <v>184</v>
      </c>
      <c r="H135" s="135">
        <v>72.41</v>
      </c>
      <c r="I135" s="136"/>
      <c r="J135" s="137">
        <f>ROUND(I135*H135,2)</f>
        <v>0</v>
      </c>
      <c r="K135" s="133" t="s">
        <v>142</v>
      </c>
      <c r="L135" s="30"/>
      <c r="M135" s="138" t="s">
        <v>1</v>
      </c>
      <c r="N135" s="139" t="s">
        <v>44</v>
      </c>
      <c r="P135" s="140">
        <f>O135*H135</f>
        <v>0</v>
      </c>
      <c r="Q135" s="140">
        <v>0</v>
      </c>
      <c r="R135" s="140">
        <f>Q135*H135</f>
        <v>0</v>
      </c>
      <c r="S135" s="140">
        <v>0</v>
      </c>
      <c r="T135" s="141">
        <f>S135*H135</f>
        <v>0</v>
      </c>
      <c r="AR135" s="142" t="s">
        <v>143</v>
      </c>
      <c r="AT135" s="142" t="s">
        <v>138</v>
      </c>
      <c r="AU135" s="142" t="s">
        <v>89</v>
      </c>
      <c r="AY135" s="15" t="s">
        <v>136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5" t="s">
        <v>87</v>
      </c>
      <c r="BK135" s="143">
        <f>ROUND(I135*H135,2)</f>
        <v>0</v>
      </c>
      <c r="BL135" s="15" t="s">
        <v>143</v>
      </c>
      <c r="BM135" s="142" t="s">
        <v>374</v>
      </c>
    </row>
    <row r="136" spans="2:65" s="12" customFormat="1">
      <c r="B136" s="144"/>
      <c r="D136" s="145" t="s">
        <v>145</v>
      </c>
      <c r="E136" s="146" t="s">
        <v>1</v>
      </c>
      <c r="F136" s="147" t="s">
        <v>375</v>
      </c>
      <c r="H136" s="148">
        <v>27.34</v>
      </c>
      <c r="I136" s="149"/>
      <c r="L136" s="144"/>
      <c r="M136" s="150"/>
      <c r="T136" s="151"/>
      <c r="AT136" s="146" t="s">
        <v>145</v>
      </c>
      <c r="AU136" s="146" t="s">
        <v>89</v>
      </c>
      <c r="AV136" s="12" t="s">
        <v>89</v>
      </c>
      <c r="AW136" s="12" t="s">
        <v>36</v>
      </c>
      <c r="AX136" s="12" t="s">
        <v>79</v>
      </c>
      <c r="AY136" s="146" t="s">
        <v>136</v>
      </c>
    </row>
    <row r="137" spans="2:65" s="12" customFormat="1">
      <c r="B137" s="144"/>
      <c r="D137" s="145" t="s">
        <v>145</v>
      </c>
      <c r="E137" s="146" t="s">
        <v>1</v>
      </c>
      <c r="F137" s="147" t="s">
        <v>376</v>
      </c>
      <c r="H137" s="148">
        <v>25.13</v>
      </c>
      <c r="I137" s="149"/>
      <c r="L137" s="144"/>
      <c r="M137" s="150"/>
      <c r="T137" s="151"/>
      <c r="AT137" s="146" t="s">
        <v>145</v>
      </c>
      <c r="AU137" s="146" t="s">
        <v>89</v>
      </c>
      <c r="AV137" s="12" t="s">
        <v>89</v>
      </c>
      <c r="AW137" s="12" t="s">
        <v>36</v>
      </c>
      <c r="AX137" s="12" t="s">
        <v>79</v>
      </c>
      <c r="AY137" s="146" t="s">
        <v>136</v>
      </c>
    </row>
    <row r="138" spans="2:65" s="12" customFormat="1">
      <c r="B138" s="144"/>
      <c r="D138" s="145" t="s">
        <v>145</v>
      </c>
      <c r="E138" s="146" t="s">
        <v>1</v>
      </c>
      <c r="F138" s="147" t="s">
        <v>377</v>
      </c>
      <c r="H138" s="148">
        <v>19.940000000000001</v>
      </c>
      <c r="I138" s="149"/>
      <c r="L138" s="144"/>
      <c r="M138" s="150"/>
      <c r="T138" s="151"/>
      <c r="AT138" s="146" t="s">
        <v>145</v>
      </c>
      <c r="AU138" s="146" t="s">
        <v>89</v>
      </c>
      <c r="AV138" s="12" t="s">
        <v>89</v>
      </c>
      <c r="AW138" s="12" t="s">
        <v>36</v>
      </c>
      <c r="AX138" s="12" t="s">
        <v>79</v>
      </c>
      <c r="AY138" s="146" t="s">
        <v>136</v>
      </c>
    </row>
    <row r="139" spans="2:65" s="13" customFormat="1">
      <c r="B139" s="152"/>
      <c r="D139" s="145" t="s">
        <v>145</v>
      </c>
      <c r="E139" s="153" t="s">
        <v>1</v>
      </c>
      <c r="F139" s="154" t="s">
        <v>147</v>
      </c>
      <c r="H139" s="155">
        <v>72.41</v>
      </c>
      <c r="I139" s="156"/>
      <c r="L139" s="152"/>
      <c r="M139" s="157"/>
      <c r="T139" s="158"/>
      <c r="AT139" s="153" t="s">
        <v>145</v>
      </c>
      <c r="AU139" s="153" t="s">
        <v>89</v>
      </c>
      <c r="AV139" s="13" t="s">
        <v>143</v>
      </c>
      <c r="AW139" s="13" t="s">
        <v>36</v>
      </c>
      <c r="AX139" s="13" t="s">
        <v>87</v>
      </c>
      <c r="AY139" s="153" t="s">
        <v>136</v>
      </c>
    </row>
    <row r="140" spans="2:65" s="1" customFormat="1" ht="16.5" customHeight="1">
      <c r="B140" s="130"/>
      <c r="C140" s="131" t="s">
        <v>161</v>
      </c>
      <c r="D140" s="131" t="s">
        <v>138</v>
      </c>
      <c r="E140" s="132" t="s">
        <v>378</v>
      </c>
      <c r="F140" s="133" t="s">
        <v>379</v>
      </c>
      <c r="G140" s="134" t="s">
        <v>184</v>
      </c>
      <c r="H140" s="135">
        <v>23.45</v>
      </c>
      <c r="I140" s="136"/>
      <c r="J140" s="137">
        <f>ROUND(I140*H140,2)</f>
        <v>0</v>
      </c>
      <c r="K140" s="133" t="s">
        <v>142</v>
      </c>
      <c r="L140" s="30"/>
      <c r="M140" s="138" t="s">
        <v>1</v>
      </c>
      <c r="N140" s="139" t="s">
        <v>44</v>
      </c>
      <c r="P140" s="140">
        <f>O140*H140</f>
        <v>0</v>
      </c>
      <c r="Q140" s="140">
        <v>0</v>
      </c>
      <c r="R140" s="140">
        <f>Q140*H140</f>
        <v>0</v>
      </c>
      <c r="S140" s="140">
        <v>0</v>
      </c>
      <c r="T140" s="141">
        <f>S140*H140</f>
        <v>0</v>
      </c>
      <c r="AR140" s="142" t="s">
        <v>143</v>
      </c>
      <c r="AT140" s="142" t="s">
        <v>138</v>
      </c>
      <c r="AU140" s="142" t="s">
        <v>89</v>
      </c>
      <c r="AY140" s="15" t="s">
        <v>136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5" t="s">
        <v>87</v>
      </c>
      <c r="BK140" s="143">
        <f>ROUND(I140*H140,2)</f>
        <v>0</v>
      </c>
      <c r="BL140" s="15" t="s">
        <v>143</v>
      </c>
      <c r="BM140" s="142" t="s">
        <v>380</v>
      </c>
    </row>
    <row r="141" spans="2:65" s="12" customFormat="1">
      <c r="B141" s="144"/>
      <c r="D141" s="145" t="s">
        <v>145</v>
      </c>
      <c r="E141" s="146" t="s">
        <v>1</v>
      </c>
      <c r="F141" s="147" t="s">
        <v>381</v>
      </c>
      <c r="H141" s="148">
        <v>5.55</v>
      </c>
      <c r="I141" s="149"/>
      <c r="L141" s="144"/>
      <c r="M141" s="150"/>
      <c r="T141" s="151"/>
      <c r="AT141" s="146" t="s">
        <v>145</v>
      </c>
      <c r="AU141" s="146" t="s">
        <v>89</v>
      </c>
      <c r="AV141" s="12" t="s">
        <v>89</v>
      </c>
      <c r="AW141" s="12" t="s">
        <v>36</v>
      </c>
      <c r="AX141" s="12" t="s">
        <v>79</v>
      </c>
      <c r="AY141" s="146" t="s">
        <v>136</v>
      </c>
    </row>
    <row r="142" spans="2:65" s="12" customFormat="1">
      <c r="B142" s="144"/>
      <c r="D142" s="145" t="s">
        <v>145</v>
      </c>
      <c r="E142" s="146" t="s">
        <v>1</v>
      </c>
      <c r="F142" s="147" t="s">
        <v>382</v>
      </c>
      <c r="H142" s="148">
        <v>5.73</v>
      </c>
      <c r="I142" s="149"/>
      <c r="L142" s="144"/>
      <c r="M142" s="150"/>
      <c r="T142" s="151"/>
      <c r="AT142" s="146" t="s">
        <v>145</v>
      </c>
      <c r="AU142" s="146" t="s">
        <v>89</v>
      </c>
      <c r="AV142" s="12" t="s">
        <v>89</v>
      </c>
      <c r="AW142" s="12" t="s">
        <v>36</v>
      </c>
      <c r="AX142" s="12" t="s">
        <v>79</v>
      </c>
      <c r="AY142" s="146" t="s">
        <v>136</v>
      </c>
    </row>
    <row r="143" spans="2:65" s="12" customFormat="1">
      <c r="B143" s="144"/>
      <c r="D143" s="145" t="s">
        <v>145</v>
      </c>
      <c r="E143" s="146" t="s">
        <v>1</v>
      </c>
      <c r="F143" s="147" t="s">
        <v>383</v>
      </c>
      <c r="H143" s="148">
        <v>7.07</v>
      </c>
      <c r="I143" s="149"/>
      <c r="L143" s="144"/>
      <c r="M143" s="150"/>
      <c r="T143" s="151"/>
      <c r="AT143" s="146" t="s">
        <v>145</v>
      </c>
      <c r="AU143" s="146" t="s">
        <v>89</v>
      </c>
      <c r="AV143" s="12" t="s">
        <v>89</v>
      </c>
      <c r="AW143" s="12" t="s">
        <v>36</v>
      </c>
      <c r="AX143" s="12" t="s">
        <v>79</v>
      </c>
      <c r="AY143" s="146" t="s">
        <v>136</v>
      </c>
    </row>
    <row r="144" spans="2:65" s="12" customFormat="1">
      <c r="B144" s="144"/>
      <c r="D144" s="145" t="s">
        <v>145</v>
      </c>
      <c r="E144" s="146" t="s">
        <v>1</v>
      </c>
      <c r="F144" s="147" t="s">
        <v>361</v>
      </c>
      <c r="H144" s="148">
        <v>5.0999999999999996</v>
      </c>
      <c r="I144" s="149"/>
      <c r="L144" s="144"/>
      <c r="M144" s="150"/>
      <c r="T144" s="151"/>
      <c r="AT144" s="146" t="s">
        <v>145</v>
      </c>
      <c r="AU144" s="146" t="s">
        <v>89</v>
      </c>
      <c r="AV144" s="12" t="s">
        <v>89</v>
      </c>
      <c r="AW144" s="12" t="s">
        <v>36</v>
      </c>
      <c r="AX144" s="12" t="s">
        <v>79</v>
      </c>
      <c r="AY144" s="146" t="s">
        <v>136</v>
      </c>
    </row>
    <row r="145" spans="2:65" s="13" customFormat="1">
      <c r="B145" s="152"/>
      <c r="D145" s="145" t="s">
        <v>145</v>
      </c>
      <c r="E145" s="153" t="s">
        <v>1</v>
      </c>
      <c r="F145" s="154" t="s">
        <v>147</v>
      </c>
      <c r="H145" s="155">
        <v>23.450000000000003</v>
      </c>
      <c r="I145" s="156"/>
      <c r="L145" s="152"/>
      <c r="M145" s="157"/>
      <c r="T145" s="158"/>
      <c r="AT145" s="153" t="s">
        <v>145</v>
      </c>
      <c r="AU145" s="153" t="s">
        <v>89</v>
      </c>
      <c r="AV145" s="13" t="s">
        <v>143</v>
      </c>
      <c r="AW145" s="13" t="s">
        <v>36</v>
      </c>
      <c r="AX145" s="13" t="s">
        <v>87</v>
      </c>
      <c r="AY145" s="153" t="s">
        <v>136</v>
      </c>
    </row>
    <row r="146" spans="2:65" s="1" customFormat="1" ht="16.5" customHeight="1">
      <c r="B146" s="130"/>
      <c r="C146" s="131" t="s">
        <v>167</v>
      </c>
      <c r="D146" s="131" t="s">
        <v>138</v>
      </c>
      <c r="E146" s="132" t="s">
        <v>384</v>
      </c>
      <c r="F146" s="133" t="s">
        <v>385</v>
      </c>
      <c r="G146" s="134" t="s">
        <v>184</v>
      </c>
      <c r="H146" s="135">
        <v>27.71</v>
      </c>
      <c r="I146" s="136"/>
      <c r="J146" s="137">
        <f>ROUND(I146*H146,2)</f>
        <v>0</v>
      </c>
      <c r="K146" s="133" t="s">
        <v>142</v>
      </c>
      <c r="L146" s="30"/>
      <c r="M146" s="138" t="s">
        <v>1</v>
      </c>
      <c r="N146" s="139" t="s">
        <v>44</v>
      </c>
      <c r="P146" s="140">
        <f>O146*H146</f>
        <v>0</v>
      </c>
      <c r="Q146" s="140">
        <v>0</v>
      </c>
      <c r="R146" s="140">
        <f>Q146*H146</f>
        <v>0</v>
      </c>
      <c r="S146" s="140">
        <v>0</v>
      </c>
      <c r="T146" s="141">
        <f>S146*H146</f>
        <v>0</v>
      </c>
      <c r="AR146" s="142" t="s">
        <v>143</v>
      </c>
      <c r="AT146" s="142" t="s">
        <v>138</v>
      </c>
      <c r="AU146" s="142" t="s">
        <v>89</v>
      </c>
      <c r="AY146" s="15" t="s">
        <v>136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5" t="s">
        <v>87</v>
      </c>
      <c r="BK146" s="143">
        <f>ROUND(I146*H146,2)</f>
        <v>0</v>
      </c>
      <c r="BL146" s="15" t="s">
        <v>143</v>
      </c>
      <c r="BM146" s="142" t="s">
        <v>386</v>
      </c>
    </row>
    <row r="147" spans="2:65" s="12" customFormat="1">
      <c r="B147" s="144"/>
      <c r="D147" s="145" t="s">
        <v>145</v>
      </c>
      <c r="E147" s="146" t="s">
        <v>1</v>
      </c>
      <c r="F147" s="147" t="s">
        <v>387</v>
      </c>
      <c r="H147" s="148">
        <v>6.97</v>
      </c>
      <c r="I147" s="149"/>
      <c r="L147" s="144"/>
      <c r="M147" s="150"/>
      <c r="T147" s="151"/>
      <c r="AT147" s="146" t="s">
        <v>145</v>
      </c>
      <c r="AU147" s="146" t="s">
        <v>89</v>
      </c>
      <c r="AV147" s="12" t="s">
        <v>89</v>
      </c>
      <c r="AW147" s="12" t="s">
        <v>36</v>
      </c>
      <c r="AX147" s="12" t="s">
        <v>79</v>
      </c>
      <c r="AY147" s="146" t="s">
        <v>136</v>
      </c>
    </row>
    <row r="148" spans="2:65" s="12" customFormat="1">
      <c r="B148" s="144"/>
      <c r="D148" s="145" t="s">
        <v>145</v>
      </c>
      <c r="E148" s="146" t="s">
        <v>1</v>
      </c>
      <c r="F148" s="147" t="s">
        <v>388</v>
      </c>
      <c r="H148" s="148">
        <v>7.15</v>
      </c>
      <c r="I148" s="149"/>
      <c r="L148" s="144"/>
      <c r="M148" s="150"/>
      <c r="T148" s="151"/>
      <c r="AT148" s="146" t="s">
        <v>145</v>
      </c>
      <c r="AU148" s="146" t="s">
        <v>89</v>
      </c>
      <c r="AV148" s="12" t="s">
        <v>89</v>
      </c>
      <c r="AW148" s="12" t="s">
        <v>36</v>
      </c>
      <c r="AX148" s="12" t="s">
        <v>79</v>
      </c>
      <c r="AY148" s="146" t="s">
        <v>136</v>
      </c>
    </row>
    <row r="149" spans="2:65" s="12" customFormat="1">
      <c r="B149" s="144"/>
      <c r="D149" s="145" t="s">
        <v>145</v>
      </c>
      <c r="E149" s="146" t="s">
        <v>1</v>
      </c>
      <c r="F149" s="147" t="s">
        <v>389</v>
      </c>
      <c r="H149" s="148">
        <v>8.49</v>
      </c>
      <c r="I149" s="149"/>
      <c r="L149" s="144"/>
      <c r="M149" s="150"/>
      <c r="T149" s="151"/>
      <c r="AT149" s="146" t="s">
        <v>145</v>
      </c>
      <c r="AU149" s="146" t="s">
        <v>89</v>
      </c>
      <c r="AV149" s="12" t="s">
        <v>89</v>
      </c>
      <c r="AW149" s="12" t="s">
        <v>36</v>
      </c>
      <c r="AX149" s="12" t="s">
        <v>79</v>
      </c>
      <c r="AY149" s="146" t="s">
        <v>136</v>
      </c>
    </row>
    <row r="150" spans="2:65" s="12" customFormat="1">
      <c r="B150" s="144"/>
      <c r="D150" s="145" t="s">
        <v>145</v>
      </c>
      <c r="E150" s="146" t="s">
        <v>1</v>
      </c>
      <c r="F150" s="147" t="s">
        <v>361</v>
      </c>
      <c r="H150" s="148">
        <v>5.0999999999999996</v>
      </c>
      <c r="I150" s="149"/>
      <c r="L150" s="144"/>
      <c r="M150" s="150"/>
      <c r="T150" s="151"/>
      <c r="AT150" s="146" t="s">
        <v>145</v>
      </c>
      <c r="AU150" s="146" t="s">
        <v>89</v>
      </c>
      <c r="AV150" s="12" t="s">
        <v>89</v>
      </c>
      <c r="AW150" s="12" t="s">
        <v>36</v>
      </c>
      <c r="AX150" s="12" t="s">
        <v>79</v>
      </c>
      <c r="AY150" s="146" t="s">
        <v>136</v>
      </c>
    </row>
    <row r="151" spans="2:65" s="13" customFormat="1">
      <c r="B151" s="152"/>
      <c r="D151" s="145" t="s">
        <v>145</v>
      </c>
      <c r="E151" s="153" t="s">
        <v>1</v>
      </c>
      <c r="F151" s="154" t="s">
        <v>147</v>
      </c>
      <c r="H151" s="155">
        <v>27.71</v>
      </c>
      <c r="I151" s="156"/>
      <c r="L151" s="152"/>
      <c r="M151" s="157"/>
      <c r="T151" s="158"/>
      <c r="AT151" s="153" t="s">
        <v>145</v>
      </c>
      <c r="AU151" s="153" t="s">
        <v>89</v>
      </c>
      <c r="AV151" s="13" t="s">
        <v>143</v>
      </c>
      <c r="AW151" s="13" t="s">
        <v>36</v>
      </c>
      <c r="AX151" s="13" t="s">
        <v>87</v>
      </c>
      <c r="AY151" s="153" t="s">
        <v>136</v>
      </c>
    </row>
    <row r="152" spans="2:65" s="1" customFormat="1" ht="16.5" customHeight="1">
      <c r="B152" s="130"/>
      <c r="C152" s="131" t="s">
        <v>171</v>
      </c>
      <c r="D152" s="131" t="s">
        <v>138</v>
      </c>
      <c r="E152" s="132" t="s">
        <v>390</v>
      </c>
      <c r="F152" s="133" t="s">
        <v>391</v>
      </c>
      <c r="G152" s="134" t="s">
        <v>184</v>
      </c>
      <c r="H152" s="135">
        <v>46.12</v>
      </c>
      <c r="I152" s="136"/>
      <c r="J152" s="137">
        <f>ROUND(I152*H152,2)</f>
        <v>0</v>
      </c>
      <c r="K152" s="133" t="s">
        <v>142</v>
      </c>
      <c r="L152" s="30"/>
      <c r="M152" s="138" t="s">
        <v>1</v>
      </c>
      <c r="N152" s="139" t="s">
        <v>44</v>
      </c>
      <c r="P152" s="140">
        <f>O152*H152</f>
        <v>0</v>
      </c>
      <c r="Q152" s="140">
        <v>0</v>
      </c>
      <c r="R152" s="140">
        <f>Q152*H152</f>
        <v>0</v>
      </c>
      <c r="S152" s="140">
        <v>0</v>
      </c>
      <c r="T152" s="141">
        <f>S152*H152</f>
        <v>0</v>
      </c>
      <c r="AR152" s="142" t="s">
        <v>143</v>
      </c>
      <c r="AT152" s="142" t="s">
        <v>138</v>
      </c>
      <c r="AU152" s="142" t="s">
        <v>89</v>
      </c>
      <c r="AY152" s="15" t="s">
        <v>136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5" t="s">
        <v>87</v>
      </c>
      <c r="BK152" s="143">
        <f>ROUND(I152*H152,2)</f>
        <v>0</v>
      </c>
      <c r="BL152" s="15" t="s">
        <v>143</v>
      </c>
      <c r="BM152" s="142" t="s">
        <v>392</v>
      </c>
    </row>
    <row r="153" spans="2:65" s="12" customFormat="1">
      <c r="B153" s="144"/>
      <c r="D153" s="145" t="s">
        <v>145</v>
      </c>
      <c r="E153" s="146" t="s">
        <v>1</v>
      </c>
      <c r="F153" s="147" t="s">
        <v>393</v>
      </c>
      <c r="H153" s="148">
        <v>16.21</v>
      </c>
      <c r="I153" s="149"/>
      <c r="L153" s="144"/>
      <c r="M153" s="150"/>
      <c r="T153" s="151"/>
      <c r="AT153" s="146" t="s">
        <v>145</v>
      </c>
      <c r="AU153" s="146" t="s">
        <v>89</v>
      </c>
      <c r="AV153" s="12" t="s">
        <v>89</v>
      </c>
      <c r="AW153" s="12" t="s">
        <v>36</v>
      </c>
      <c r="AX153" s="12" t="s">
        <v>79</v>
      </c>
      <c r="AY153" s="146" t="s">
        <v>136</v>
      </c>
    </row>
    <row r="154" spans="2:65" s="12" customFormat="1">
      <c r="B154" s="144"/>
      <c r="D154" s="145" t="s">
        <v>145</v>
      </c>
      <c r="E154" s="146" t="s">
        <v>1</v>
      </c>
      <c r="F154" s="147" t="s">
        <v>394</v>
      </c>
      <c r="H154" s="148">
        <v>14.57</v>
      </c>
      <c r="I154" s="149"/>
      <c r="L154" s="144"/>
      <c r="M154" s="150"/>
      <c r="T154" s="151"/>
      <c r="AT154" s="146" t="s">
        <v>145</v>
      </c>
      <c r="AU154" s="146" t="s">
        <v>89</v>
      </c>
      <c r="AV154" s="12" t="s">
        <v>89</v>
      </c>
      <c r="AW154" s="12" t="s">
        <v>36</v>
      </c>
      <c r="AX154" s="12" t="s">
        <v>79</v>
      </c>
      <c r="AY154" s="146" t="s">
        <v>136</v>
      </c>
    </row>
    <row r="155" spans="2:65" s="12" customFormat="1">
      <c r="B155" s="144"/>
      <c r="D155" s="145" t="s">
        <v>145</v>
      </c>
      <c r="E155" s="146" t="s">
        <v>1</v>
      </c>
      <c r="F155" s="147" t="s">
        <v>395</v>
      </c>
      <c r="H155" s="148">
        <v>15.34</v>
      </c>
      <c r="I155" s="149"/>
      <c r="L155" s="144"/>
      <c r="M155" s="150"/>
      <c r="T155" s="151"/>
      <c r="AT155" s="146" t="s">
        <v>145</v>
      </c>
      <c r="AU155" s="146" t="s">
        <v>89</v>
      </c>
      <c r="AV155" s="12" t="s">
        <v>89</v>
      </c>
      <c r="AW155" s="12" t="s">
        <v>36</v>
      </c>
      <c r="AX155" s="12" t="s">
        <v>79</v>
      </c>
      <c r="AY155" s="146" t="s">
        <v>136</v>
      </c>
    </row>
    <row r="156" spans="2:65" s="13" customFormat="1">
      <c r="B156" s="152"/>
      <c r="D156" s="145" t="s">
        <v>145</v>
      </c>
      <c r="E156" s="153" t="s">
        <v>1</v>
      </c>
      <c r="F156" s="154" t="s">
        <v>147</v>
      </c>
      <c r="H156" s="155">
        <v>46.120000000000005</v>
      </c>
      <c r="I156" s="156"/>
      <c r="L156" s="152"/>
      <c r="M156" s="157"/>
      <c r="T156" s="158"/>
      <c r="AT156" s="153" t="s">
        <v>145</v>
      </c>
      <c r="AU156" s="153" t="s">
        <v>89</v>
      </c>
      <c r="AV156" s="13" t="s">
        <v>143</v>
      </c>
      <c r="AW156" s="13" t="s">
        <v>36</v>
      </c>
      <c r="AX156" s="13" t="s">
        <v>87</v>
      </c>
      <c r="AY156" s="153" t="s">
        <v>136</v>
      </c>
    </row>
    <row r="157" spans="2:65" s="1" customFormat="1" ht="16.5" customHeight="1">
      <c r="B157" s="130"/>
      <c r="C157" s="131" t="s">
        <v>176</v>
      </c>
      <c r="D157" s="131" t="s">
        <v>138</v>
      </c>
      <c r="E157" s="132" t="s">
        <v>396</v>
      </c>
      <c r="F157" s="133" t="s">
        <v>397</v>
      </c>
      <c r="G157" s="134" t="s">
        <v>184</v>
      </c>
      <c r="H157" s="135">
        <v>11.62</v>
      </c>
      <c r="I157" s="136"/>
      <c r="J157" s="137">
        <f>ROUND(I157*H157,2)</f>
        <v>0</v>
      </c>
      <c r="K157" s="133" t="s">
        <v>142</v>
      </c>
      <c r="L157" s="30"/>
      <c r="M157" s="138" t="s">
        <v>1</v>
      </c>
      <c r="N157" s="139" t="s">
        <v>44</v>
      </c>
      <c r="P157" s="140">
        <f>O157*H157</f>
        <v>0</v>
      </c>
      <c r="Q157" s="140">
        <v>0</v>
      </c>
      <c r="R157" s="140">
        <f>Q157*H157</f>
        <v>0</v>
      </c>
      <c r="S157" s="140">
        <v>0</v>
      </c>
      <c r="T157" s="141">
        <f>S157*H157</f>
        <v>0</v>
      </c>
      <c r="AR157" s="142" t="s">
        <v>143</v>
      </c>
      <c r="AT157" s="142" t="s">
        <v>138</v>
      </c>
      <c r="AU157" s="142" t="s">
        <v>89</v>
      </c>
      <c r="AY157" s="15" t="s">
        <v>136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5" t="s">
        <v>87</v>
      </c>
      <c r="BK157" s="143">
        <f>ROUND(I157*H157,2)</f>
        <v>0</v>
      </c>
      <c r="BL157" s="15" t="s">
        <v>143</v>
      </c>
      <c r="BM157" s="142" t="s">
        <v>398</v>
      </c>
    </row>
    <row r="158" spans="2:65" s="12" customFormat="1">
      <c r="B158" s="144"/>
      <c r="D158" s="145" t="s">
        <v>145</v>
      </c>
      <c r="E158" s="146" t="s">
        <v>1</v>
      </c>
      <c r="F158" s="147" t="s">
        <v>399</v>
      </c>
      <c r="H158" s="148">
        <v>4.38</v>
      </c>
      <c r="I158" s="149"/>
      <c r="L158" s="144"/>
      <c r="M158" s="150"/>
      <c r="T158" s="151"/>
      <c r="AT158" s="146" t="s">
        <v>145</v>
      </c>
      <c r="AU158" s="146" t="s">
        <v>89</v>
      </c>
      <c r="AV158" s="12" t="s">
        <v>89</v>
      </c>
      <c r="AW158" s="12" t="s">
        <v>36</v>
      </c>
      <c r="AX158" s="12" t="s">
        <v>79</v>
      </c>
      <c r="AY158" s="146" t="s">
        <v>136</v>
      </c>
    </row>
    <row r="159" spans="2:65" s="12" customFormat="1">
      <c r="B159" s="144"/>
      <c r="D159" s="145" t="s">
        <v>145</v>
      </c>
      <c r="E159" s="146" t="s">
        <v>1</v>
      </c>
      <c r="F159" s="147" t="s">
        <v>400</v>
      </c>
      <c r="H159" s="148">
        <v>3.62</v>
      </c>
      <c r="I159" s="149"/>
      <c r="L159" s="144"/>
      <c r="M159" s="150"/>
      <c r="T159" s="151"/>
      <c r="AT159" s="146" t="s">
        <v>145</v>
      </c>
      <c r="AU159" s="146" t="s">
        <v>89</v>
      </c>
      <c r="AV159" s="12" t="s">
        <v>89</v>
      </c>
      <c r="AW159" s="12" t="s">
        <v>36</v>
      </c>
      <c r="AX159" s="12" t="s">
        <v>79</v>
      </c>
      <c r="AY159" s="146" t="s">
        <v>136</v>
      </c>
    </row>
    <row r="160" spans="2:65" s="12" customFormat="1">
      <c r="B160" s="144"/>
      <c r="D160" s="145" t="s">
        <v>145</v>
      </c>
      <c r="E160" s="146" t="s">
        <v>1</v>
      </c>
      <c r="F160" s="147" t="s">
        <v>401</v>
      </c>
      <c r="H160" s="148">
        <v>3.62</v>
      </c>
      <c r="I160" s="149"/>
      <c r="L160" s="144"/>
      <c r="M160" s="150"/>
      <c r="T160" s="151"/>
      <c r="AT160" s="146" t="s">
        <v>145</v>
      </c>
      <c r="AU160" s="146" t="s">
        <v>89</v>
      </c>
      <c r="AV160" s="12" t="s">
        <v>89</v>
      </c>
      <c r="AW160" s="12" t="s">
        <v>36</v>
      </c>
      <c r="AX160" s="12" t="s">
        <v>79</v>
      </c>
      <c r="AY160" s="146" t="s">
        <v>136</v>
      </c>
    </row>
    <row r="161" spans="2:65" s="13" customFormat="1">
      <c r="B161" s="152"/>
      <c r="D161" s="145" t="s">
        <v>145</v>
      </c>
      <c r="E161" s="153" t="s">
        <v>1</v>
      </c>
      <c r="F161" s="154" t="s">
        <v>147</v>
      </c>
      <c r="H161" s="155">
        <v>11.620000000000001</v>
      </c>
      <c r="I161" s="156"/>
      <c r="L161" s="152"/>
      <c r="M161" s="157"/>
      <c r="T161" s="158"/>
      <c r="AT161" s="153" t="s">
        <v>145</v>
      </c>
      <c r="AU161" s="153" t="s">
        <v>89</v>
      </c>
      <c r="AV161" s="13" t="s">
        <v>143</v>
      </c>
      <c r="AW161" s="13" t="s">
        <v>36</v>
      </c>
      <c r="AX161" s="13" t="s">
        <v>87</v>
      </c>
      <c r="AY161" s="153" t="s">
        <v>136</v>
      </c>
    </row>
    <row r="162" spans="2:65" s="1" customFormat="1" ht="16.5" customHeight="1">
      <c r="B162" s="130"/>
      <c r="C162" s="170" t="s">
        <v>181</v>
      </c>
      <c r="D162" s="170" t="s">
        <v>402</v>
      </c>
      <c r="E162" s="171" t="s">
        <v>403</v>
      </c>
      <c r="F162" s="172" t="s">
        <v>404</v>
      </c>
      <c r="G162" s="173" t="s">
        <v>301</v>
      </c>
      <c r="H162" s="174">
        <v>25.564</v>
      </c>
      <c r="I162" s="175"/>
      <c r="J162" s="176">
        <f>ROUND(I162*H162,2)</f>
        <v>0</v>
      </c>
      <c r="K162" s="172" t="s">
        <v>142</v>
      </c>
      <c r="L162" s="177"/>
      <c r="M162" s="178" t="s">
        <v>1</v>
      </c>
      <c r="N162" s="179" t="s">
        <v>44</v>
      </c>
      <c r="P162" s="140">
        <f>O162*H162</f>
        <v>0</v>
      </c>
      <c r="Q162" s="140">
        <v>1</v>
      </c>
      <c r="R162" s="140">
        <f>Q162*H162</f>
        <v>25.564</v>
      </c>
      <c r="S162" s="140">
        <v>0</v>
      </c>
      <c r="T162" s="141">
        <f>S162*H162</f>
        <v>0</v>
      </c>
      <c r="AR162" s="142" t="s">
        <v>176</v>
      </c>
      <c r="AT162" s="142" t="s">
        <v>402</v>
      </c>
      <c r="AU162" s="142" t="s">
        <v>89</v>
      </c>
      <c r="AY162" s="15" t="s">
        <v>136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5" t="s">
        <v>87</v>
      </c>
      <c r="BK162" s="143">
        <f>ROUND(I162*H162,2)</f>
        <v>0</v>
      </c>
      <c r="BL162" s="15" t="s">
        <v>143</v>
      </c>
      <c r="BM162" s="142" t="s">
        <v>405</v>
      </c>
    </row>
    <row r="163" spans="2:65" s="12" customFormat="1">
      <c r="B163" s="144"/>
      <c r="D163" s="145" t="s">
        <v>145</v>
      </c>
      <c r="E163" s="146" t="s">
        <v>1</v>
      </c>
      <c r="F163" s="147" t="s">
        <v>406</v>
      </c>
      <c r="H163" s="148">
        <v>25.564</v>
      </c>
      <c r="I163" s="149"/>
      <c r="L163" s="144"/>
      <c r="M163" s="150"/>
      <c r="T163" s="151"/>
      <c r="AT163" s="146" t="s">
        <v>145</v>
      </c>
      <c r="AU163" s="146" t="s">
        <v>89</v>
      </c>
      <c r="AV163" s="12" t="s">
        <v>89</v>
      </c>
      <c r="AW163" s="12" t="s">
        <v>36</v>
      </c>
      <c r="AX163" s="12" t="s">
        <v>79</v>
      </c>
      <c r="AY163" s="146" t="s">
        <v>136</v>
      </c>
    </row>
    <row r="164" spans="2:65" s="13" customFormat="1">
      <c r="B164" s="152"/>
      <c r="D164" s="145" t="s">
        <v>145</v>
      </c>
      <c r="E164" s="153" t="s">
        <v>1</v>
      </c>
      <c r="F164" s="154" t="s">
        <v>147</v>
      </c>
      <c r="H164" s="155">
        <v>25.564</v>
      </c>
      <c r="I164" s="156"/>
      <c r="L164" s="152"/>
      <c r="M164" s="157"/>
      <c r="T164" s="158"/>
      <c r="AT164" s="153" t="s">
        <v>145</v>
      </c>
      <c r="AU164" s="153" t="s">
        <v>89</v>
      </c>
      <c r="AV164" s="13" t="s">
        <v>143</v>
      </c>
      <c r="AW164" s="13" t="s">
        <v>36</v>
      </c>
      <c r="AX164" s="13" t="s">
        <v>87</v>
      </c>
      <c r="AY164" s="153" t="s">
        <v>136</v>
      </c>
    </row>
    <row r="165" spans="2:65" s="1" customFormat="1" ht="16.5" customHeight="1">
      <c r="B165" s="130"/>
      <c r="C165" s="131" t="s">
        <v>187</v>
      </c>
      <c r="D165" s="131" t="s">
        <v>138</v>
      </c>
      <c r="E165" s="132" t="s">
        <v>208</v>
      </c>
      <c r="F165" s="133" t="s">
        <v>209</v>
      </c>
      <c r="G165" s="134" t="s">
        <v>164</v>
      </c>
      <c r="H165" s="135">
        <v>32.6</v>
      </c>
      <c r="I165" s="136"/>
      <c r="J165" s="137">
        <f>ROUND(I165*H165,2)</f>
        <v>0</v>
      </c>
      <c r="K165" s="133" t="s">
        <v>142</v>
      </c>
      <c r="L165" s="30"/>
      <c r="M165" s="138" t="s">
        <v>1</v>
      </c>
      <c r="N165" s="139" t="s">
        <v>44</v>
      </c>
      <c r="P165" s="140">
        <f>O165*H165</f>
        <v>0</v>
      </c>
      <c r="Q165" s="140">
        <v>0</v>
      </c>
      <c r="R165" s="140">
        <f>Q165*H165</f>
        <v>0</v>
      </c>
      <c r="S165" s="140">
        <v>0</v>
      </c>
      <c r="T165" s="141">
        <f>S165*H165</f>
        <v>0</v>
      </c>
      <c r="AR165" s="142" t="s">
        <v>143</v>
      </c>
      <c r="AT165" s="142" t="s">
        <v>138</v>
      </c>
      <c r="AU165" s="142" t="s">
        <v>89</v>
      </c>
      <c r="AY165" s="15" t="s">
        <v>136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5" t="s">
        <v>87</v>
      </c>
      <c r="BK165" s="143">
        <f>ROUND(I165*H165,2)</f>
        <v>0</v>
      </c>
      <c r="BL165" s="15" t="s">
        <v>143</v>
      </c>
      <c r="BM165" s="142" t="s">
        <v>407</v>
      </c>
    </row>
    <row r="166" spans="2:65" s="12" customFormat="1">
      <c r="B166" s="144"/>
      <c r="D166" s="145" t="s">
        <v>145</v>
      </c>
      <c r="E166" s="146" t="s">
        <v>1</v>
      </c>
      <c r="F166" s="147" t="s">
        <v>408</v>
      </c>
      <c r="H166" s="148">
        <v>4.8</v>
      </c>
      <c r="I166" s="149"/>
      <c r="L166" s="144"/>
      <c r="M166" s="150"/>
      <c r="T166" s="151"/>
      <c r="AT166" s="146" t="s">
        <v>145</v>
      </c>
      <c r="AU166" s="146" t="s">
        <v>89</v>
      </c>
      <c r="AV166" s="12" t="s">
        <v>89</v>
      </c>
      <c r="AW166" s="12" t="s">
        <v>36</v>
      </c>
      <c r="AX166" s="12" t="s">
        <v>79</v>
      </c>
      <c r="AY166" s="146" t="s">
        <v>136</v>
      </c>
    </row>
    <row r="167" spans="2:65" s="12" customFormat="1">
      <c r="B167" s="144"/>
      <c r="D167" s="145" t="s">
        <v>145</v>
      </c>
      <c r="E167" s="146" t="s">
        <v>1</v>
      </c>
      <c r="F167" s="147" t="s">
        <v>409</v>
      </c>
      <c r="H167" s="148">
        <v>4.8</v>
      </c>
      <c r="I167" s="149"/>
      <c r="L167" s="144"/>
      <c r="M167" s="150"/>
      <c r="T167" s="151"/>
      <c r="AT167" s="146" t="s">
        <v>145</v>
      </c>
      <c r="AU167" s="146" t="s">
        <v>89</v>
      </c>
      <c r="AV167" s="12" t="s">
        <v>89</v>
      </c>
      <c r="AW167" s="12" t="s">
        <v>36</v>
      </c>
      <c r="AX167" s="12" t="s">
        <v>79</v>
      </c>
      <c r="AY167" s="146" t="s">
        <v>136</v>
      </c>
    </row>
    <row r="168" spans="2:65" s="12" customFormat="1">
      <c r="B168" s="144"/>
      <c r="D168" s="145" t="s">
        <v>145</v>
      </c>
      <c r="E168" s="146" t="s">
        <v>1</v>
      </c>
      <c r="F168" s="147" t="s">
        <v>410</v>
      </c>
      <c r="H168" s="148">
        <v>4.8</v>
      </c>
      <c r="I168" s="149"/>
      <c r="L168" s="144"/>
      <c r="M168" s="150"/>
      <c r="T168" s="151"/>
      <c r="AT168" s="146" t="s">
        <v>145</v>
      </c>
      <c r="AU168" s="146" t="s">
        <v>89</v>
      </c>
      <c r="AV168" s="12" t="s">
        <v>89</v>
      </c>
      <c r="AW168" s="12" t="s">
        <v>36</v>
      </c>
      <c r="AX168" s="12" t="s">
        <v>79</v>
      </c>
      <c r="AY168" s="146" t="s">
        <v>136</v>
      </c>
    </row>
    <row r="169" spans="2:65" s="12" customFormat="1">
      <c r="B169" s="144"/>
      <c r="D169" s="145" t="s">
        <v>145</v>
      </c>
      <c r="E169" s="146" t="s">
        <v>1</v>
      </c>
      <c r="F169" s="147" t="s">
        <v>411</v>
      </c>
      <c r="H169" s="148">
        <v>18.2</v>
      </c>
      <c r="I169" s="149"/>
      <c r="L169" s="144"/>
      <c r="M169" s="150"/>
      <c r="T169" s="151"/>
      <c r="AT169" s="146" t="s">
        <v>145</v>
      </c>
      <c r="AU169" s="146" t="s">
        <v>89</v>
      </c>
      <c r="AV169" s="12" t="s">
        <v>89</v>
      </c>
      <c r="AW169" s="12" t="s">
        <v>36</v>
      </c>
      <c r="AX169" s="12" t="s">
        <v>79</v>
      </c>
      <c r="AY169" s="146" t="s">
        <v>136</v>
      </c>
    </row>
    <row r="170" spans="2:65" s="13" customFormat="1">
      <c r="B170" s="152"/>
      <c r="D170" s="145" t="s">
        <v>145</v>
      </c>
      <c r="E170" s="153" t="s">
        <v>1</v>
      </c>
      <c r="F170" s="154" t="s">
        <v>147</v>
      </c>
      <c r="H170" s="155">
        <v>32.599999999999994</v>
      </c>
      <c r="I170" s="156"/>
      <c r="L170" s="152"/>
      <c r="M170" s="157"/>
      <c r="T170" s="158"/>
      <c r="AT170" s="153" t="s">
        <v>145</v>
      </c>
      <c r="AU170" s="153" t="s">
        <v>89</v>
      </c>
      <c r="AV170" s="13" t="s">
        <v>143</v>
      </c>
      <c r="AW170" s="13" t="s">
        <v>36</v>
      </c>
      <c r="AX170" s="13" t="s">
        <v>87</v>
      </c>
      <c r="AY170" s="153" t="s">
        <v>136</v>
      </c>
    </row>
    <row r="171" spans="2:65" s="1" customFormat="1" ht="16.5" customHeight="1">
      <c r="B171" s="130"/>
      <c r="C171" s="131" t="s">
        <v>191</v>
      </c>
      <c r="D171" s="131" t="s">
        <v>138</v>
      </c>
      <c r="E171" s="132" t="s">
        <v>412</v>
      </c>
      <c r="F171" s="133" t="s">
        <v>413</v>
      </c>
      <c r="G171" s="134" t="s">
        <v>184</v>
      </c>
      <c r="H171" s="135">
        <v>1.62</v>
      </c>
      <c r="I171" s="136"/>
      <c r="J171" s="137">
        <f>ROUND(I171*H171,2)</f>
        <v>0</v>
      </c>
      <c r="K171" s="133" t="s">
        <v>142</v>
      </c>
      <c r="L171" s="30"/>
      <c r="M171" s="138" t="s">
        <v>1</v>
      </c>
      <c r="N171" s="139" t="s">
        <v>44</v>
      </c>
      <c r="P171" s="140">
        <f>O171*H171</f>
        <v>0</v>
      </c>
      <c r="Q171" s="140">
        <v>2.7995999999999999</v>
      </c>
      <c r="R171" s="140">
        <f>Q171*H171</f>
        <v>4.5353520000000005</v>
      </c>
      <c r="S171" s="140">
        <v>0</v>
      </c>
      <c r="T171" s="141">
        <f>S171*H171</f>
        <v>0</v>
      </c>
      <c r="AR171" s="142" t="s">
        <v>143</v>
      </c>
      <c r="AT171" s="142" t="s">
        <v>138</v>
      </c>
      <c r="AU171" s="142" t="s">
        <v>89</v>
      </c>
      <c r="AY171" s="15" t="s">
        <v>136</v>
      </c>
      <c r="BE171" s="143">
        <f>IF(N171="základní",J171,0)</f>
        <v>0</v>
      </c>
      <c r="BF171" s="143">
        <f>IF(N171="snížená",J171,0)</f>
        <v>0</v>
      </c>
      <c r="BG171" s="143">
        <f>IF(N171="zákl. přenesená",J171,0)</f>
        <v>0</v>
      </c>
      <c r="BH171" s="143">
        <f>IF(N171="sníž. přenesená",J171,0)</f>
        <v>0</v>
      </c>
      <c r="BI171" s="143">
        <f>IF(N171="nulová",J171,0)</f>
        <v>0</v>
      </c>
      <c r="BJ171" s="15" t="s">
        <v>87</v>
      </c>
      <c r="BK171" s="143">
        <f>ROUND(I171*H171,2)</f>
        <v>0</v>
      </c>
      <c r="BL171" s="15" t="s">
        <v>143</v>
      </c>
      <c r="BM171" s="142" t="s">
        <v>414</v>
      </c>
    </row>
    <row r="172" spans="2:65" s="12" customFormat="1">
      <c r="B172" s="144"/>
      <c r="D172" s="145" t="s">
        <v>145</v>
      </c>
      <c r="E172" s="146" t="s">
        <v>1</v>
      </c>
      <c r="F172" s="147" t="s">
        <v>415</v>
      </c>
      <c r="H172" s="148">
        <v>0.54</v>
      </c>
      <c r="I172" s="149"/>
      <c r="L172" s="144"/>
      <c r="M172" s="150"/>
      <c r="T172" s="151"/>
      <c r="AT172" s="146" t="s">
        <v>145</v>
      </c>
      <c r="AU172" s="146" t="s">
        <v>89</v>
      </c>
      <c r="AV172" s="12" t="s">
        <v>89</v>
      </c>
      <c r="AW172" s="12" t="s">
        <v>36</v>
      </c>
      <c r="AX172" s="12" t="s">
        <v>79</v>
      </c>
      <c r="AY172" s="146" t="s">
        <v>136</v>
      </c>
    </row>
    <row r="173" spans="2:65" s="12" customFormat="1">
      <c r="B173" s="144"/>
      <c r="D173" s="145" t="s">
        <v>145</v>
      </c>
      <c r="E173" s="146" t="s">
        <v>1</v>
      </c>
      <c r="F173" s="147" t="s">
        <v>416</v>
      </c>
      <c r="H173" s="148">
        <v>0.54</v>
      </c>
      <c r="I173" s="149"/>
      <c r="L173" s="144"/>
      <c r="M173" s="150"/>
      <c r="T173" s="151"/>
      <c r="AT173" s="146" t="s">
        <v>145</v>
      </c>
      <c r="AU173" s="146" t="s">
        <v>89</v>
      </c>
      <c r="AV173" s="12" t="s">
        <v>89</v>
      </c>
      <c r="AW173" s="12" t="s">
        <v>36</v>
      </c>
      <c r="AX173" s="12" t="s">
        <v>79</v>
      </c>
      <c r="AY173" s="146" t="s">
        <v>136</v>
      </c>
    </row>
    <row r="174" spans="2:65" s="12" customFormat="1">
      <c r="B174" s="144"/>
      <c r="D174" s="145" t="s">
        <v>145</v>
      </c>
      <c r="E174" s="146" t="s">
        <v>1</v>
      </c>
      <c r="F174" s="147" t="s">
        <v>417</v>
      </c>
      <c r="H174" s="148">
        <v>0.54</v>
      </c>
      <c r="I174" s="149"/>
      <c r="L174" s="144"/>
      <c r="M174" s="150"/>
      <c r="T174" s="151"/>
      <c r="AT174" s="146" t="s">
        <v>145</v>
      </c>
      <c r="AU174" s="146" t="s">
        <v>89</v>
      </c>
      <c r="AV174" s="12" t="s">
        <v>89</v>
      </c>
      <c r="AW174" s="12" t="s">
        <v>36</v>
      </c>
      <c r="AX174" s="12" t="s">
        <v>79</v>
      </c>
      <c r="AY174" s="146" t="s">
        <v>136</v>
      </c>
    </row>
    <row r="175" spans="2:65" s="13" customFormat="1">
      <c r="B175" s="152"/>
      <c r="D175" s="145" t="s">
        <v>145</v>
      </c>
      <c r="E175" s="153" t="s">
        <v>1</v>
      </c>
      <c r="F175" s="154" t="s">
        <v>147</v>
      </c>
      <c r="H175" s="155">
        <v>1.62</v>
      </c>
      <c r="I175" s="156"/>
      <c r="L175" s="152"/>
      <c r="M175" s="157"/>
      <c r="T175" s="158"/>
      <c r="AT175" s="153" t="s">
        <v>145</v>
      </c>
      <c r="AU175" s="153" t="s">
        <v>89</v>
      </c>
      <c r="AV175" s="13" t="s">
        <v>143</v>
      </c>
      <c r="AW175" s="13" t="s">
        <v>36</v>
      </c>
      <c r="AX175" s="13" t="s">
        <v>87</v>
      </c>
      <c r="AY175" s="153" t="s">
        <v>136</v>
      </c>
    </row>
    <row r="176" spans="2:65" s="1" customFormat="1" ht="16.5" customHeight="1">
      <c r="B176" s="130"/>
      <c r="C176" s="131" t="s">
        <v>8</v>
      </c>
      <c r="D176" s="131" t="s">
        <v>138</v>
      </c>
      <c r="E176" s="132" t="s">
        <v>418</v>
      </c>
      <c r="F176" s="133" t="s">
        <v>419</v>
      </c>
      <c r="G176" s="134" t="s">
        <v>184</v>
      </c>
      <c r="H176" s="135">
        <v>15.07</v>
      </c>
      <c r="I176" s="136"/>
      <c r="J176" s="137">
        <f>ROUND(I176*H176,2)</f>
        <v>0</v>
      </c>
      <c r="K176" s="133" t="s">
        <v>142</v>
      </c>
      <c r="L176" s="30"/>
      <c r="M176" s="138" t="s">
        <v>1</v>
      </c>
      <c r="N176" s="139" t="s">
        <v>44</v>
      </c>
      <c r="P176" s="140">
        <f>O176*H176</f>
        <v>0</v>
      </c>
      <c r="Q176" s="140">
        <v>2.3010199999999998</v>
      </c>
      <c r="R176" s="140">
        <f>Q176*H176</f>
        <v>34.676371400000001</v>
      </c>
      <c r="S176" s="140">
        <v>0</v>
      </c>
      <c r="T176" s="141">
        <f>S176*H176</f>
        <v>0</v>
      </c>
      <c r="AR176" s="142" t="s">
        <v>143</v>
      </c>
      <c r="AT176" s="142" t="s">
        <v>138</v>
      </c>
      <c r="AU176" s="142" t="s">
        <v>89</v>
      </c>
      <c r="AY176" s="15" t="s">
        <v>136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5" t="s">
        <v>87</v>
      </c>
      <c r="BK176" s="143">
        <f>ROUND(I176*H176,2)</f>
        <v>0</v>
      </c>
      <c r="BL176" s="15" t="s">
        <v>143</v>
      </c>
      <c r="BM176" s="142" t="s">
        <v>420</v>
      </c>
    </row>
    <row r="177" spans="2:65" s="12" customFormat="1">
      <c r="B177" s="144"/>
      <c r="D177" s="145" t="s">
        <v>145</v>
      </c>
      <c r="E177" s="146" t="s">
        <v>1</v>
      </c>
      <c r="F177" s="147" t="s">
        <v>421</v>
      </c>
      <c r="H177" s="148">
        <v>4.8600000000000003</v>
      </c>
      <c r="I177" s="149"/>
      <c r="L177" s="144"/>
      <c r="M177" s="150"/>
      <c r="T177" s="151"/>
      <c r="AT177" s="146" t="s">
        <v>145</v>
      </c>
      <c r="AU177" s="146" t="s">
        <v>89</v>
      </c>
      <c r="AV177" s="12" t="s">
        <v>89</v>
      </c>
      <c r="AW177" s="12" t="s">
        <v>36</v>
      </c>
      <c r="AX177" s="12" t="s">
        <v>79</v>
      </c>
      <c r="AY177" s="146" t="s">
        <v>136</v>
      </c>
    </row>
    <row r="178" spans="2:65" s="12" customFormat="1">
      <c r="B178" s="144"/>
      <c r="D178" s="145" t="s">
        <v>145</v>
      </c>
      <c r="E178" s="146" t="s">
        <v>1</v>
      </c>
      <c r="F178" s="147" t="s">
        <v>422</v>
      </c>
      <c r="H178" s="148">
        <v>4.8600000000000003</v>
      </c>
      <c r="I178" s="149"/>
      <c r="L178" s="144"/>
      <c r="M178" s="150"/>
      <c r="T178" s="151"/>
      <c r="AT178" s="146" t="s">
        <v>145</v>
      </c>
      <c r="AU178" s="146" t="s">
        <v>89</v>
      </c>
      <c r="AV178" s="12" t="s">
        <v>89</v>
      </c>
      <c r="AW178" s="12" t="s">
        <v>36</v>
      </c>
      <c r="AX178" s="12" t="s">
        <v>79</v>
      </c>
      <c r="AY178" s="146" t="s">
        <v>136</v>
      </c>
    </row>
    <row r="179" spans="2:65" s="12" customFormat="1">
      <c r="B179" s="144"/>
      <c r="D179" s="145" t="s">
        <v>145</v>
      </c>
      <c r="E179" s="146" t="s">
        <v>1</v>
      </c>
      <c r="F179" s="147" t="s">
        <v>423</v>
      </c>
      <c r="H179" s="148">
        <v>5.35</v>
      </c>
      <c r="I179" s="149"/>
      <c r="L179" s="144"/>
      <c r="M179" s="150"/>
      <c r="T179" s="151"/>
      <c r="AT179" s="146" t="s">
        <v>145</v>
      </c>
      <c r="AU179" s="146" t="s">
        <v>89</v>
      </c>
      <c r="AV179" s="12" t="s">
        <v>89</v>
      </c>
      <c r="AW179" s="12" t="s">
        <v>36</v>
      </c>
      <c r="AX179" s="12" t="s">
        <v>79</v>
      </c>
      <c r="AY179" s="146" t="s">
        <v>136</v>
      </c>
    </row>
    <row r="180" spans="2:65" s="13" customFormat="1">
      <c r="B180" s="152"/>
      <c r="D180" s="145" t="s">
        <v>145</v>
      </c>
      <c r="E180" s="153" t="s">
        <v>1</v>
      </c>
      <c r="F180" s="154" t="s">
        <v>147</v>
      </c>
      <c r="H180" s="155">
        <v>15.07</v>
      </c>
      <c r="I180" s="156"/>
      <c r="L180" s="152"/>
      <c r="M180" s="157"/>
      <c r="T180" s="158"/>
      <c r="AT180" s="153" t="s">
        <v>145</v>
      </c>
      <c r="AU180" s="153" t="s">
        <v>89</v>
      </c>
      <c r="AV180" s="13" t="s">
        <v>143</v>
      </c>
      <c r="AW180" s="13" t="s">
        <v>36</v>
      </c>
      <c r="AX180" s="13" t="s">
        <v>87</v>
      </c>
      <c r="AY180" s="153" t="s">
        <v>136</v>
      </c>
    </row>
    <row r="181" spans="2:65" s="11" customFormat="1" ht="22.9" customHeight="1">
      <c r="B181" s="118"/>
      <c r="D181" s="119" t="s">
        <v>78</v>
      </c>
      <c r="E181" s="128" t="s">
        <v>143</v>
      </c>
      <c r="F181" s="128" t="s">
        <v>424</v>
      </c>
      <c r="I181" s="121"/>
      <c r="J181" s="129">
        <f>BK181</f>
        <v>0</v>
      </c>
      <c r="L181" s="118"/>
      <c r="M181" s="123"/>
      <c r="P181" s="124">
        <f>SUM(P182:P201)</f>
        <v>0</v>
      </c>
      <c r="R181" s="124">
        <f>SUM(R182:R201)</f>
        <v>30.662903999999997</v>
      </c>
      <c r="T181" s="125">
        <f>SUM(T182:T201)</f>
        <v>0</v>
      </c>
      <c r="AR181" s="119" t="s">
        <v>87</v>
      </c>
      <c r="AT181" s="126" t="s">
        <v>78</v>
      </c>
      <c r="AU181" s="126" t="s">
        <v>87</v>
      </c>
      <c r="AY181" s="119" t="s">
        <v>136</v>
      </c>
      <c r="BK181" s="127">
        <f>SUM(BK182:BK201)</f>
        <v>0</v>
      </c>
    </row>
    <row r="182" spans="2:65" s="1" customFormat="1" ht="16.5" customHeight="1">
      <c r="B182" s="130"/>
      <c r="C182" s="131" t="s">
        <v>198</v>
      </c>
      <c r="D182" s="131" t="s">
        <v>138</v>
      </c>
      <c r="E182" s="132" t="s">
        <v>425</v>
      </c>
      <c r="F182" s="133" t="s">
        <v>426</v>
      </c>
      <c r="G182" s="134" t="s">
        <v>184</v>
      </c>
      <c r="H182" s="135">
        <v>1.1599999999999999</v>
      </c>
      <c r="I182" s="136"/>
      <c r="J182" s="137">
        <f>ROUND(I182*H182,2)</f>
        <v>0</v>
      </c>
      <c r="K182" s="133" t="s">
        <v>142</v>
      </c>
      <c r="L182" s="30"/>
      <c r="M182" s="138" t="s">
        <v>1</v>
      </c>
      <c r="N182" s="139" t="s">
        <v>44</v>
      </c>
      <c r="P182" s="140">
        <f>O182*H182</f>
        <v>0</v>
      </c>
      <c r="Q182" s="140">
        <v>1.7034</v>
      </c>
      <c r="R182" s="140">
        <f>Q182*H182</f>
        <v>1.9759439999999999</v>
      </c>
      <c r="S182" s="140">
        <v>0</v>
      </c>
      <c r="T182" s="141">
        <f>S182*H182</f>
        <v>0</v>
      </c>
      <c r="AR182" s="142" t="s">
        <v>143</v>
      </c>
      <c r="AT182" s="142" t="s">
        <v>138</v>
      </c>
      <c r="AU182" s="142" t="s">
        <v>89</v>
      </c>
      <c r="AY182" s="15" t="s">
        <v>136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5" t="s">
        <v>87</v>
      </c>
      <c r="BK182" s="143">
        <f>ROUND(I182*H182,2)</f>
        <v>0</v>
      </c>
      <c r="BL182" s="15" t="s">
        <v>143</v>
      </c>
      <c r="BM182" s="142" t="s">
        <v>427</v>
      </c>
    </row>
    <row r="183" spans="2:65" s="12" customFormat="1">
      <c r="B183" s="144"/>
      <c r="D183" s="145" t="s">
        <v>145</v>
      </c>
      <c r="E183" s="146" t="s">
        <v>1</v>
      </c>
      <c r="F183" s="147" t="s">
        <v>428</v>
      </c>
      <c r="H183" s="148">
        <v>0.44</v>
      </c>
      <c r="I183" s="149"/>
      <c r="L183" s="144"/>
      <c r="M183" s="150"/>
      <c r="T183" s="151"/>
      <c r="AT183" s="146" t="s">
        <v>145</v>
      </c>
      <c r="AU183" s="146" t="s">
        <v>89</v>
      </c>
      <c r="AV183" s="12" t="s">
        <v>89</v>
      </c>
      <c r="AW183" s="12" t="s">
        <v>36</v>
      </c>
      <c r="AX183" s="12" t="s">
        <v>79</v>
      </c>
      <c r="AY183" s="146" t="s">
        <v>136</v>
      </c>
    </row>
    <row r="184" spans="2:65" s="12" customFormat="1">
      <c r="B184" s="144"/>
      <c r="D184" s="145" t="s">
        <v>145</v>
      </c>
      <c r="E184" s="146" t="s">
        <v>1</v>
      </c>
      <c r="F184" s="147" t="s">
        <v>429</v>
      </c>
      <c r="H184" s="148">
        <v>0.36</v>
      </c>
      <c r="I184" s="149"/>
      <c r="L184" s="144"/>
      <c r="M184" s="150"/>
      <c r="T184" s="151"/>
      <c r="AT184" s="146" t="s">
        <v>145</v>
      </c>
      <c r="AU184" s="146" t="s">
        <v>89</v>
      </c>
      <c r="AV184" s="12" t="s">
        <v>89</v>
      </c>
      <c r="AW184" s="12" t="s">
        <v>36</v>
      </c>
      <c r="AX184" s="12" t="s">
        <v>79</v>
      </c>
      <c r="AY184" s="146" t="s">
        <v>136</v>
      </c>
    </row>
    <row r="185" spans="2:65" s="12" customFormat="1">
      <c r="B185" s="144"/>
      <c r="D185" s="145" t="s">
        <v>145</v>
      </c>
      <c r="E185" s="146" t="s">
        <v>1</v>
      </c>
      <c r="F185" s="147" t="s">
        <v>430</v>
      </c>
      <c r="H185" s="148">
        <v>0.36</v>
      </c>
      <c r="I185" s="149"/>
      <c r="L185" s="144"/>
      <c r="M185" s="150"/>
      <c r="T185" s="151"/>
      <c r="AT185" s="146" t="s">
        <v>145</v>
      </c>
      <c r="AU185" s="146" t="s">
        <v>89</v>
      </c>
      <c r="AV185" s="12" t="s">
        <v>89</v>
      </c>
      <c r="AW185" s="12" t="s">
        <v>36</v>
      </c>
      <c r="AX185" s="12" t="s">
        <v>79</v>
      </c>
      <c r="AY185" s="146" t="s">
        <v>136</v>
      </c>
    </row>
    <row r="186" spans="2:65" s="13" customFormat="1">
      <c r="B186" s="152"/>
      <c r="D186" s="145" t="s">
        <v>145</v>
      </c>
      <c r="E186" s="153" t="s">
        <v>1</v>
      </c>
      <c r="F186" s="154" t="s">
        <v>147</v>
      </c>
      <c r="H186" s="155">
        <v>1.1600000000000001</v>
      </c>
      <c r="I186" s="156"/>
      <c r="L186" s="152"/>
      <c r="M186" s="157"/>
      <c r="T186" s="158"/>
      <c r="AT186" s="153" t="s">
        <v>145</v>
      </c>
      <c r="AU186" s="153" t="s">
        <v>89</v>
      </c>
      <c r="AV186" s="13" t="s">
        <v>143</v>
      </c>
      <c r="AW186" s="13" t="s">
        <v>36</v>
      </c>
      <c r="AX186" s="13" t="s">
        <v>87</v>
      </c>
      <c r="AY186" s="153" t="s">
        <v>136</v>
      </c>
    </row>
    <row r="187" spans="2:65" s="1" customFormat="1" ht="16.5" customHeight="1">
      <c r="B187" s="130"/>
      <c r="C187" s="131" t="s">
        <v>202</v>
      </c>
      <c r="D187" s="131" t="s">
        <v>138</v>
      </c>
      <c r="E187" s="132" t="s">
        <v>431</v>
      </c>
      <c r="F187" s="133" t="s">
        <v>432</v>
      </c>
      <c r="G187" s="134" t="s">
        <v>184</v>
      </c>
      <c r="H187" s="135">
        <v>9</v>
      </c>
      <c r="I187" s="136"/>
      <c r="J187" s="137">
        <f>ROUND(I187*H187,2)</f>
        <v>0</v>
      </c>
      <c r="K187" s="133" t="s">
        <v>142</v>
      </c>
      <c r="L187" s="30"/>
      <c r="M187" s="138" t="s">
        <v>1</v>
      </c>
      <c r="N187" s="139" t="s">
        <v>44</v>
      </c>
      <c r="P187" s="140">
        <f>O187*H187</f>
        <v>0</v>
      </c>
      <c r="Q187" s="140">
        <v>1.9967999999999999</v>
      </c>
      <c r="R187" s="140">
        <f>Q187*H187</f>
        <v>17.9712</v>
      </c>
      <c r="S187" s="140">
        <v>0</v>
      </c>
      <c r="T187" s="141">
        <f>S187*H187</f>
        <v>0</v>
      </c>
      <c r="AR187" s="142" t="s">
        <v>143</v>
      </c>
      <c r="AT187" s="142" t="s">
        <v>138</v>
      </c>
      <c r="AU187" s="142" t="s">
        <v>89</v>
      </c>
      <c r="AY187" s="15" t="s">
        <v>136</v>
      </c>
      <c r="BE187" s="143">
        <f>IF(N187="základní",J187,0)</f>
        <v>0</v>
      </c>
      <c r="BF187" s="143">
        <f>IF(N187="snížená",J187,0)</f>
        <v>0</v>
      </c>
      <c r="BG187" s="143">
        <f>IF(N187="zákl. přenesená",J187,0)</f>
        <v>0</v>
      </c>
      <c r="BH187" s="143">
        <f>IF(N187="sníž. přenesená",J187,0)</f>
        <v>0</v>
      </c>
      <c r="BI187" s="143">
        <f>IF(N187="nulová",J187,0)</f>
        <v>0</v>
      </c>
      <c r="BJ187" s="15" t="s">
        <v>87</v>
      </c>
      <c r="BK187" s="143">
        <f>ROUND(I187*H187,2)</f>
        <v>0</v>
      </c>
      <c r="BL187" s="15" t="s">
        <v>143</v>
      </c>
      <c r="BM187" s="142" t="s">
        <v>433</v>
      </c>
    </row>
    <row r="188" spans="2:65" s="12" customFormat="1">
      <c r="B188" s="144"/>
      <c r="D188" s="145" t="s">
        <v>145</v>
      </c>
      <c r="E188" s="146" t="s">
        <v>1</v>
      </c>
      <c r="F188" s="147" t="s">
        <v>434</v>
      </c>
      <c r="H188" s="148">
        <v>3</v>
      </c>
      <c r="I188" s="149"/>
      <c r="L188" s="144"/>
      <c r="M188" s="150"/>
      <c r="T188" s="151"/>
      <c r="AT188" s="146" t="s">
        <v>145</v>
      </c>
      <c r="AU188" s="146" t="s">
        <v>89</v>
      </c>
      <c r="AV188" s="12" t="s">
        <v>89</v>
      </c>
      <c r="AW188" s="12" t="s">
        <v>36</v>
      </c>
      <c r="AX188" s="12" t="s">
        <v>79</v>
      </c>
      <c r="AY188" s="146" t="s">
        <v>136</v>
      </c>
    </row>
    <row r="189" spans="2:65" s="12" customFormat="1">
      <c r="B189" s="144"/>
      <c r="D189" s="145" t="s">
        <v>145</v>
      </c>
      <c r="E189" s="146" t="s">
        <v>1</v>
      </c>
      <c r="F189" s="147" t="s">
        <v>435</v>
      </c>
      <c r="H189" s="148">
        <v>3</v>
      </c>
      <c r="I189" s="149"/>
      <c r="L189" s="144"/>
      <c r="M189" s="150"/>
      <c r="T189" s="151"/>
      <c r="AT189" s="146" t="s">
        <v>145</v>
      </c>
      <c r="AU189" s="146" t="s">
        <v>89</v>
      </c>
      <c r="AV189" s="12" t="s">
        <v>89</v>
      </c>
      <c r="AW189" s="12" t="s">
        <v>36</v>
      </c>
      <c r="AX189" s="12" t="s">
        <v>79</v>
      </c>
      <c r="AY189" s="146" t="s">
        <v>136</v>
      </c>
    </row>
    <row r="190" spans="2:65" s="12" customFormat="1">
      <c r="B190" s="144"/>
      <c r="D190" s="145" t="s">
        <v>145</v>
      </c>
      <c r="E190" s="146" t="s">
        <v>1</v>
      </c>
      <c r="F190" s="147" t="s">
        <v>436</v>
      </c>
      <c r="H190" s="148">
        <v>3</v>
      </c>
      <c r="I190" s="149"/>
      <c r="L190" s="144"/>
      <c r="M190" s="150"/>
      <c r="T190" s="151"/>
      <c r="AT190" s="146" t="s">
        <v>145</v>
      </c>
      <c r="AU190" s="146" t="s">
        <v>89</v>
      </c>
      <c r="AV190" s="12" t="s">
        <v>89</v>
      </c>
      <c r="AW190" s="12" t="s">
        <v>36</v>
      </c>
      <c r="AX190" s="12" t="s">
        <v>79</v>
      </c>
      <c r="AY190" s="146" t="s">
        <v>136</v>
      </c>
    </row>
    <row r="191" spans="2:65" s="13" customFormat="1">
      <c r="B191" s="152"/>
      <c r="D191" s="145" t="s">
        <v>145</v>
      </c>
      <c r="E191" s="153" t="s">
        <v>1</v>
      </c>
      <c r="F191" s="154" t="s">
        <v>147</v>
      </c>
      <c r="H191" s="155">
        <v>9</v>
      </c>
      <c r="I191" s="156"/>
      <c r="L191" s="152"/>
      <c r="M191" s="157"/>
      <c r="T191" s="158"/>
      <c r="AT191" s="153" t="s">
        <v>145</v>
      </c>
      <c r="AU191" s="153" t="s">
        <v>89</v>
      </c>
      <c r="AV191" s="13" t="s">
        <v>143</v>
      </c>
      <c r="AW191" s="13" t="s">
        <v>36</v>
      </c>
      <c r="AX191" s="13" t="s">
        <v>87</v>
      </c>
      <c r="AY191" s="153" t="s">
        <v>136</v>
      </c>
    </row>
    <row r="192" spans="2:65" s="1" customFormat="1" ht="16.5" customHeight="1">
      <c r="B192" s="130"/>
      <c r="C192" s="131" t="s">
        <v>207</v>
      </c>
      <c r="D192" s="131" t="s">
        <v>138</v>
      </c>
      <c r="E192" s="132" t="s">
        <v>437</v>
      </c>
      <c r="F192" s="133" t="s">
        <v>438</v>
      </c>
      <c r="G192" s="134" t="s">
        <v>164</v>
      </c>
      <c r="H192" s="135">
        <v>18</v>
      </c>
      <c r="I192" s="136"/>
      <c r="J192" s="137">
        <f>ROUND(I192*H192,2)</f>
        <v>0</v>
      </c>
      <c r="K192" s="133" t="s">
        <v>142</v>
      </c>
      <c r="L192" s="30"/>
      <c r="M192" s="138" t="s">
        <v>1</v>
      </c>
      <c r="N192" s="139" t="s">
        <v>44</v>
      </c>
      <c r="P192" s="140">
        <f>O192*H192</f>
        <v>0</v>
      </c>
      <c r="Q192" s="140">
        <v>0</v>
      </c>
      <c r="R192" s="140">
        <f>Q192*H192</f>
        <v>0</v>
      </c>
      <c r="S192" s="140">
        <v>0</v>
      </c>
      <c r="T192" s="141">
        <f>S192*H192</f>
        <v>0</v>
      </c>
      <c r="AR192" s="142" t="s">
        <v>143</v>
      </c>
      <c r="AT192" s="142" t="s">
        <v>138</v>
      </c>
      <c r="AU192" s="142" t="s">
        <v>89</v>
      </c>
      <c r="AY192" s="15" t="s">
        <v>136</v>
      </c>
      <c r="BE192" s="143">
        <f>IF(N192="základní",J192,0)</f>
        <v>0</v>
      </c>
      <c r="BF192" s="143">
        <f>IF(N192="snížená",J192,0)</f>
        <v>0</v>
      </c>
      <c r="BG192" s="143">
        <f>IF(N192="zákl. přenesená",J192,0)</f>
        <v>0</v>
      </c>
      <c r="BH192" s="143">
        <f>IF(N192="sníž. přenesená",J192,0)</f>
        <v>0</v>
      </c>
      <c r="BI192" s="143">
        <f>IF(N192="nulová",J192,0)</f>
        <v>0</v>
      </c>
      <c r="BJ192" s="15" t="s">
        <v>87</v>
      </c>
      <c r="BK192" s="143">
        <f>ROUND(I192*H192,2)</f>
        <v>0</v>
      </c>
      <c r="BL192" s="15" t="s">
        <v>143</v>
      </c>
      <c r="BM192" s="142" t="s">
        <v>439</v>
      </c>
    </row>
    <row r="193" spans="2:65" s="12" customFormat="1">
      <c r="B193" s="144"/>
      <c r="D193" s="145" t="s">
        <v>145</v>
      </c>
      <c r="E193" s="146" t="s">
        <v>1</v>
      </c>
      <c r="F193" s="147" t="s">
        <v>440</v>
      </c>
      <c r="H193" s="148">
        <v>6</v>
      </c>
      <c r="I193" s="149"/>
      <c r="L193" s="144"/>
      <c r="M193" s="150"/>
      <c r="T193" s="151"/>
      <c r="AT193" s="146" t="s">
        <v>145</v>
      </c>
      <c r="AU193" s="146" t="s">
        <v>89</v>
      </c>
      <c r="AV193" s="12" t="s">
        <v>89</v>
      </c>
      <c r="AW193" s="12" t="s">
        <v>36</v>
      </c>
      <c r="AX193" s="12" t="s">
        <v>79</v>
      </c>
      <c r="AY193" s="146" t="s">
        <v>136</v>
      </c>
    </row>
    <row r="194" spans="2:65" s="12" customFormat="1">
      <c r="B194" s="144"/>
      <c r="D194" s="145" t="s">
        <v>145</v>
      </c>
      <c r="E194" s="146" t="s">
        <v>1</v>
      </c>
      <c r="F194" s="147" t="s">
        <v>441</v>
      </c>
      <c r="H194" s="148">
        <v>6</v>
      </c>
      <c r="I194" s="149"/>
      <c r="L194" s="144"/>
      <c r="M194" s="150"/>
      <c r="T194" s="151"/>
      <c r="AT194" s="146" t="s">
        <v>145</v>
      </c>
      <c r="AU194" s="146" t="s">
        <v>89</v>
      </c>
      <c r="AV194" s="12" t="s">
        <v>89</v>
      </c>
      <c r="AW194" s="12" t="s">
        <v>36</v>
      </c>
      <c r="AX194" s="12" t="s">
        <v>79</v>
      </c>
      <c r="AY194" s="146" t="s">
        <v>136</v>
      </c>
    </row>
    <row r="195" spans="2:65" s="12" customFormat="1">
      <c r="B195" s="144"/>
      <c r="D195" s="145" t="s">
        <v>145</v>
      </c>
      <c r="E195" s="146" t="s">
        <v>1</v>
      </c>
      <c r="F195" s="147" t="s">
        <v>442</v>
      </c>
      <c r="H195" s="148">
        <v>6</v>
      </c>
      <c r="I195" s="149"/>
      <c r="L195" s="144"/>
      <c r="M195" s="150"/>
      <c r="T195" s="151"/>
      <c r="AT195" s="146" t="s">
        <v>145</v>
      </c>
      <c r="AU195" s="146" t="s">
        <v>89</v>
      </c>
      <c r="AV195" s="12" t="s">
        <v>89</v>
      </c>
      <c r="AW195" s="12" t="s">
        <v>36</v>
      </c>
      <c r="AX195" s="12" t="s">
        <v>79</v>
      </c>
      <c r="AY195" s="146" t="s">
        <v>136</v>
      </c>
    </row>
    <row r="196" spans="2:65" s="13" customFormat="1">
      <c r="B196" s="152"/>
      <c r="D196" s="145" t="s">
        <v>145</v>
      </c>
      <c r="E196" s="153" t="s">
        <v>1</v>
      </c>
      <c r="F196" s="154" t="s">
        <v>147</v>
      </c>
      <c r="H196" s="155">
        <v>18</v>
      </c>
      <c r="I196" s="156"/>
      <c r="L196" s="152"/>
      <c r="M196" s="157"/>
      <c r="T196" s="158"/>
      <c r="AT196" s="153" t="s">
        <v>145</v>
      </c>
      <c r="AU196" s="153" t="s">
        <v>89</v>
      </c>
      <c r="AV196" s="13" t="s">
        <v>143</v>
      </c>
      <c r="AW196" s="13" t="s">
        <v>36</v>
      </c>
      <c r="AX196" s="13" t="s">
        <v>87</v>
      </c>
      <c r="AY196" s="153" t="s">
        <v>136</v>
      </c>
    </row>
    <row r="197" spans="2:65" s="1" customFormat="1" ht="21.75" customHeight="1">
      <c r="B197" s="130"/>
      <c r="C197" s="131" t="s">
        <v>213</v>
      </c>
      <c r="D197" s="131" t="s">
        <v>138</v>
      </c>
      <c r="E197" s="132" t="s">
        <v>443</v>
      </c>
      <c r="F197" s="133" t="s">
        <v>444</v>
      </c>
      <c r="G197" s="134" t="s">
        <v>164</v>
      </c>
      <c r="H197" s="135">
        <v>11.88</v>
      </c>
      <c r="I197" s="136"/>
      <c r="J197" s="137">
        <f>ROUND(I197*H197,2)</f>
        <v>0</v>
      </c>
      <c r="K197" s="133" t="s">
        <v>142</v>
      </c>
      <c r="L197" s="30"/>
      <c r="M197" s="138" t="s">
        <v>1</v>
      </c>
      <c r="N197" s="139" t="s">
        <v>44</v>
      </c>
      <c r="P197" s="140">
        <f>O197*H197</f>
        <v>0</v>
      </c>
      <c r="Q197" s="140">
        <v>0.90200000000000002</v>
      </c>
      <c r="R197" s="140">
        <f>Q197*H197</f>
        <v>10.715760000000001</v>
      </c>
      <c r="S197" s="140">
        <v>0</v>
      </c>
      <c r="T197" s="141">
        <f>S197*H197</f>
        <v>0</v>
      </c>
      <c r="AR197" s="142" t="s">
        <v>143</v>
      </c>
      <c r="AT197" s="142" t="s">
        <v>138</v>
      </c>
      <c r="AU197" s="142" t="s">
        <v>89</v>
      </c>
      <c r="AY197" s="15" t="s">
        <v>136</v>
      </c>
      <c r="BE197" s="143">
        <f>IF(N197="základní",J197,0)</f>
        <v>0</v>
      </c>
      <c r="BF197" s="143">
        <f>IF(N197="snížená",J197,0)</f>
        <v>0</v>
      </c>
      <c r="BG197" s="143">
        <f>IF(N197="zákl. přenesená",J197,0)</f>
        <v>0</v>
      </c>
      <c r="BH197" s="143">
        <f>IF(N197="sníž. přenesená",J197,0)</f>
        <v>0</v>
      </c>
      <c r="BI197" s="143">
        <f>IF(N197="nulová",J197,0)</f>
        <v>0</v>
      </c>
      <c r="BJ197" s="15" t="s">
        <v>87</v>
      </c>
      <c r="BK197" s="143">
        <f>ROUND(I197*H197,2)</f>
        <v>0</v>
      </c>
      <c r="BL197" s="15" t="s">
        <v>143</v>
      </c>
      <c r="BM197" s="142" t="s">
        <v>445</v>
      </c>
    </row>
    <row r="198" spans="2:65" s="12" customFormat="1">
      <c r="B198" s="144"/>
      <c r="D198" s="145" t="s">
        <v>145</v>
      </c>
      <c r="E198" s="146" t="s">
        <v>1</v>
      </c>
      <c r="F198" s="147" t="s">
        <v>446</v>
      </c>
      <c r="H198" s="148">
        <v>3.96</v>
      </c>
      <c r="I198" s="149"/>
      <c r="L198" s="144"/>
      <c r="M198" s="150"/>
      <c r="T198" s="151"/>
      <c r="AT198" s="146" t="s">
        <v>145</v>
      </c>
      <c r="AU198" s="146" t="s">
        <v>89</v>
      </c>
      <c r="AV198" s="12" t="s">
        <v>89</v>
      </c>
      <c r="AW198" s="12" t="s">
        <v>36</v>
      </c>
      <c r="AX198" s="12" t="s">
        <v>79</v>
      </c>
      <c r="AY198" s="146" t="s">
        <v>136</v>
      </c>
    </row>
    <row r="199" spans="2:65" s="12" customFormat="1">
      <c r="B199" s="144"/>
      <c r="D199" s="145" t="s">
        <v>145</v>
      </c>
      <c r="E199" s="146" t="s">
        <v>1</v>
      </c>
      <c r="F199" s="147" t="s">
        <v>447</v>
      </c>
      <c r="H199" s="148">
        <v>3.96</v>
      </c>
      <c r="I199" s="149"/>
      <c r="L199" s="144"/>
      <c r="M199" s="150"/>
      <c r="T199" s="151"/>
      <c r="AT199" s="146" t="s">
        <v>145</v>
      </c>
      <c r="AU199" s="146" t="s">
        <v>89</v>
      </c>
      <c r="AV199" s="12" t="s">
        <v>89</v>
      </c>
      <c r="AW199" s="12" t="s">
        <v>36</v>
      </c>
      <c r="AX199" s="12" t="s">
        <v>79</v>
      </c>
      <c r="AY199" s="146" t="s">
        <v>136</v>
      </c>
    </row>
    <row r="200" spans="2:65" s="12" customFormat="1">
      <c r="B200" s="144"/>
      <c r="D200" s="145" t="s">
        <v>145</v>
      </c>
      <c r="E200" s="146" t="s">
        <v>1</v>
      </c>
      <c r="F200" s="147" t="s">
        <v>448</v>
      </c>
      <c r="H200" s="148">
        <v>3.96</v>
      </c>
      <c r="I200" s="149"/>
      <c r="L200" s="144"/>
      <c r="M200" s="150"/>
      <c r="T200" s="151"/>
      <c r="AT200" s="146" t="s">
        <v>145</v>
      </c>
      <c r="AU200" s="146" t="s">
        <v>89</v>
      </c>
      <c r="AV200" s="12" t="s">
        <v>89</v>
      </c>
      <c r="AW200" s="12" t="s">
        <v>36</v>
      </c>
      <c r="AX200" s="12" t="s">
        <v>79</v>
      </c>
      <c r="AY200" s="146" t="s">
        <v>136</v>
      </c>
    </row>
    <row r="201" spans="2:65" s="13" customFormat="1">
      <c r="B201" s="152"/>
      <c r="D201" s="145" t="s">
        <v>145</v>
      </c>
      <c r="E201" s="153" t="s">
        <v>1</v>
      </c>
      <c r="F201" s="154" t="s">
        <v>147</v>
      </c>
      <c r="H201" s="155">
        <v>11.879999999999999</v>
      </c>
      <c r="I201" s="156"/>
      <c r="L201" s="152"/>
      <c r="M201" s="157"/>
      <c r="T201" s="158"/>
      <c r="AT201" s="153" t="s">
        <v>145</v>
      </c>
      <c r="AU201" s="153" t="s">
        <v>89</v>
      </c>
      <c r="AV201" s="13" t="s">
        <v>143</v>
      </c>
      <c r="AW201" s="13" t="s">
        <v>36</v>
      </c>
      <c r="AX201" s="13" t="s">
        <v>87</v>
      </c>
      <c r="AY201" s="153" t="s">
        <v>136</v>
      </c>
    </row>
    <row r="202" spans="2:65" s="11" customFormat="1" ht="22.9" customHeight="1">
      <c r="B202" s="118"/>
      <c r="D202" s="119" t="s">
        <v>78</v>
      </c>
      <c r="E202" s="128" t="s">
        <v>161</v>
      </c>
      <c r="F202" s="128" t="s">
        <v>212</v>
      </c>
      <c r="I202" s="121"/>
      <c r="J202" s="129">
        <f>BK202</f>
        <v>0</v>
      </c>
      <c r="L202" s="118"/>
      <c r="M202" s="123"/>
      <c r="P202" s="124">
        <f>SUM(P203:P206)</f>
        <v>0</v>
      </c>
      <c r="R202" s="124">
        <f>SUM(R203:R206)</f>
        <v>4.7195999999999998</v>
      </c>
      <c r="T202" s="125">
        <f>SUM(T203:T206)</f>
        <v>0</v>
      </c>
      <c r="AR202" s="119" t="s">
        <v>87</v>
      </c>
      <c r="AT202" s="126" t="s">
        <v>78</v>
      </c>
      <c r="AU202" s="126" t="s">
        <v>87</v>
      </c>
      <c r="AY202" s="119" t="s">
        <v>136</v>
      </c>
      <c r="BK202" s="127">
        <f>SUM(BK203:BK206)</f>
        <v>0</v>
      </c>
    </row>
    <row r="203" spans="2:65" s="1" customFormat="1" ht="16.5" customHeight="1">
      <c r="B203" s="130"/>
      <c r="C203" s="131" t="s">
        <v>218</v>
      </c>
      <c r="D203" s="131" t="s">
        <v>138</v>
      </c>
      <c r="E203" s="132" t="s">
        <v>449</v>
      </c>
      <c r="F203" s="133" t="s">
        <v>450</v>
      </c>
      <c r="G203" s="134" t="s">
        <v>164</v>
      </c>
      <c r="H203" s="135">
        <v>13.68</v>
      </c>
      <c r="I203" s="136"/>
      <c r="J203" s="137">
        <f>ROUND(I203*H203,2)</f>
        <v>0</v>
      </c>
      <c r="K203" s="133" t="s">
        <v>142</v>
      </c>
      <c r="L203" s="30"/>
      <c r="M203" s="138" t="s">
        <v>1</v>
      </c>
      <c r="N203" s="139" t="s">
        <v>44</v>
      </c>
      <c r="P203" s="140">
        <f>O203*H203</f>
        <v>0</v>
      </c>
      <c r="Q203" s="140">
        <v>0.34499999999999997</v>
      </c>
      <c r="R203" s="140">
        <f>Q203*H203</f>
        <v>4.7195999999999998</v>
      </c>
      <c r="S203" s="140">
        <v>0</v>
      </c>
      <c r="T203" s="141">
        <f>S203*H203</f>
        <v>0</v>
      </c>
      <c r="AR203" s="142" t="s">
        <v>143</v>
      </c>
      <c r="AT203" s="142" t="s">
        <v>138</v>
      </c>
      <c r="AU203" s="142" t="s">
        <v>89</v>
      </c>
      <c r="AY203" s="15" t="s">
        <v>136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5" t="s">
        <v>87</v>
      </c>
      <c r="BK203" s="143">
        <f>ROUND(I203*H203,2)</f>
        <v>0</v>
      </c>
      <c r="BL203" s="15" t="s">
        <v>143</v>
      </c>
      <c r="BM203" s="142" t="s">
        <v>451</v>
      </c>
    </row>
    <row r="204" spans="2:65" s="12" customFormat="1">
      <c r="B204" s="144"/>
      <c r="D204" s="145" t="s">
        <v>145</v>
      </c>
      <c r="E204" s="146" t="s">
        <v>1</v>
      </c>
      <c r="F204" s="147" t="s">
        <v>452</v>
      </c>
      <c r="H204" s="148">
        <v>16.53</v>
      </c>
      <c r="I204" s="149"/>
      <c r="L204" s="144"/>
      <c r="M204" s="150"/>
      <c r="T204" s="151"/>
      <c r="AT204" s="146" t="s">
        <v>145</v>
      </c>
      <c r="AU204" s="146" t="s">
        <v>89</v>
      </c>
      <c r="AV204" s="12" t="s">
        <v>89</v>
      </c>
      <c r="AW204" s="12" t="s">
        <v>36</v>
      </c>
      <c r="AX204" s="12" t="s">
        <v>79</v>
      </c>
      <c r="AY204" s="146" t="s">
        <v>136</v>
      </c>
    </row>
    <row r="205" spans="2:65" s="12" customFormat="1">
      <c r="B205" s="144"/>
      <c r="D205" s="145" t="s">
        <v>145</v>
      </c>
      <c r="E205" s="146" t="s">
        <v>1</v>
      </c>
      <c r="F205" s="147" t="s">
        <v>453</v>
      </c>
      <c r="H205" s="148">
        <v>13.68</v>
      </c>
      <c r="I205" s="149"/>
      <c r="L205" s="144"/>
      <c r="M205" s="150"/>
      <c r="T205" s="151"/>
      <c r="AT205" s="146" t="s">
        <v>145</v>
      </c>
      <c r="AU205" s="146" t="s">
        <v>89</v>
      </c>
      <c r="AV205" s="12" t="s">
        <v>89</v>
      </c>
      <c r="AW205" s="12" t="s">
        <v>36</v>
      </c>
      <c r="AX205" s="12" t="s">
        <v>79</v>
      </c>
      <c r="AY205" s="146" t="s">
        <v>136</v>
      </c>
    </row>
    <row r="206" spans="2:65" s="12" customFormat="1">
      <c r="B206" s="144"/>
      <c r="D206" s="145" t="s">
        <v>145</v>
      </c>
      <c r="E206" s="146" t="s">
        <v>1</v>
      </c>
      <c r="F206" s="147" t="s">
        <v>454</v>
      </c>
      <c r="H206" s="148">
        <v>13.68</v>
      </c>
      <c r="I206" s="149"/>
      <c r="L206" s="144"/>
      <c r="M206" s="150"/>
      <c r="T206" s="151"/>
      <c r="AT206" s="146" t="s">
        <v>145</v>
      </c>
      <c r="AU206" s="146" t="s">
        <v>89</v>
      </c>
      <c r="AV206" s="12" t="s">
        <v>89</v>
      </c>
      <c r="AW206" s="12" t="s">
        <v>36</v>
      </c>
      <c r="AX206" s="12" t="s">
        <v>87</v>
      </c>
      <c r="AY206" s="146" t="s">
        <v>136</v>
      </c>
    </row>
    <row r="207" spans="2:65" s="11" customFormat="1" ht="22.9" customHeight="1">
      <c r="B207" s="118"/>
      <c r="D207" s="119" t="s">
        <v>78</v>
      </c>
      <c r="E207" s="128" t="s">
        <v>181</v>
      </c>
      <c r="F207" s="128" t="s">
        <v>261</v>
      </c>
      <c r="I207" s="121"/>
      <c r="J207" s="129">
        <f>BK207</f>
        <v>0</v>
      </c>
      <c r="L207" s="118"/>
      <c r="M207" s="123"/>
      <c r="P207" s="124">
        <f>SUM(P208:P219)</f>
        <v>0</v>
      </c>
      <c r="R207" s="124">
        <f>SUM(R208:R219)</f>
        <v>128.73017000000002</v>
      </c>
      <c r="T207" s="125">
        <f>SUM(T208:T219)</f>
        <v>0</v>
      </c>
      <c r="AR207" s="119" t="s">
        <v>87</v>
      </c>
      <c r="AT207" s="126" t="s">
        <v>78</v>
      </c>
      <c r="AU207" s="126" t="s">
        <v>87</v>
      </c>
      <c r="AY207" s="119" t="s">
        <v>136</v>
      </c>
      <c r="BK207" s="127">
        <f>SUM(BK208:BK219)</f>
        <v>0</v>
      </c>
    </row>
    <row r="208" spans="2:65" s="1" customFormat="1" ht="16.5" customHeight="1">
      <c r="B208" s="130"/>
      <c r="C208" s="131" t="s">
        <v>223</v>
      </c>
      <c r="D208" s="131" t="s">
        <v>138</v>
      </c>
      <c r="E208" s="132" t="s">
        <v>455</v>
      </c>
      <c r="F208" s="133" t="s">
        <v>456</v>
      </c>
      <c r="G208" s="134" t="s">
        <v>141</v>
      </c>
      <c r="H208" s="135">
        <v>6</v>
      </c>
      <c r="I208" s="136"/>
      <c r="J208" s="137">
        <f>ROUND(I208*H208,2)</f>
        <v>0</v>
      </c>
      <c r="K208" s="133" t="s">
        <v>142</v>
      </c>
      <c r="L208" s="30"/>
      <c r="M208" s="138" t="s">
        <v>1</v>
      </c>
      <c r="N208" s="139" t="s">
        <v>44</v>
      </c>
      <c r="P208" s="140">
        <f>O208*H208</f>
        <v>0</v>
      </c>
      <c r="Q208" s="140">
        <v>16.75142</v>
      </c>
      <c r="R208" s="140">
        <f>Q208*H208</f>
        <v>100.50852</v>
      </c>
      <c r="S208" s="140">
        <v>0</v>
      </c>
      <c r="T208" s="141">
        <f>S208*H208</f>
        <v>0</v>
      </c>
      <c r="AR208" s="142" t="s">
        <v>143</v>
      </c>
      <c r="AT208" s="142" t="s">
        <v>138</v>
      </c>
      <c r="AU208" s="142" t="s">
        <v>89</v>
      </c>
      <c r="AY208" s="15" t="s">
        <v>136</v>
      </c>
      <c r="BE208" s="143">
        <f>IF(N208="základní",J208,0)</f>
        <v>0</v>
      </c>
      <c r="BF208" s="143">
        <f>IF(N208="snížená",J208,0)</f>
        <v>0</v>
      </c>
      <c r="BG208" s="143">
        <f>IF(N208="zákl. přenesená",J208,0)</f>
        <v>0</v>
      </c>
      <c r="BH208" s="143">
        <f>IF(N208="sníž. přenesená",J208,0)</f>
        <v>0</v>
      </c>
      <c r="BI208" s="143">
        <f>IF(N208="nulová",J208,0)</f>
        <v>0</v>
      </c>
      <c r="BJ208" s="15" t="s">
        <v>87</v>
      </c>
      <c r="BK208" s="143">
        <f>ROUND(I208*H208,2)</f>
        <v>0</v>
      </c>
      <c r="BL208" s="15" t="s">
        <v>143</v>
      </c>
      <c r="BM208" s="142" t="s">
        <v>457</v>
      </c>
    </row>
    <row r="209" spans="2:65" s="1" customFormat="1" ht="19.5">
      <c r="B209" s="30"/>
      <c r="D209" s="145" t="s">
        <v>327</v>
      </c>
      <c r="F209" s="159" t="s">
        <v>458</v>
      </c>
      <c r="I209" s="160"/>
      <c r="L209" s="30"/>
      <c r="M209" s="161"/>
      <c r="T209" s="54"/>
      <c r="AT209" s="15" t="s">
        <v>327</v>
      </c>
      <c r="AU209" s="15" t="s">
        <v>89</v>
      </c>
    </row>
    <row r="210" spans="2:65" s="12" customFormat="1">
      <c r="B210" s="144"/>
      <c r="D210" s="145" t="s">
        <v>145</v>
      </c>
      <c r="E210" s="146" t="s">
        <v>1</v>
      </c>
      <c r="F210" s="147" t="s">
        <v>459</v>
      </c>
      <c r="H210" s="148">
        <v>6</v>
      </c>
      <c r="I210" s="149"/>
      <c r="L210" s="144"/>
      <c r="M210" s="150"/>
      <c r="T210" s="151"/>
      <c r="AT210" s="146" t="s">
        <v>145</v>
      </c>
      <c r="AU210" s="146" t="s">
        <v>89</v>
      </c>
      <c r="AV210" s="12" t="s">
        <v>89</v>
      </c>
      <c r="AW210" s="12" t="s">
        <v>36</v>
      </c>
      <c r="AX210" s="12" t="s">
        <v>79</v>
      </c>
      <c r="AY210" s="146" t="s">
        <v>136</v>
      </c>
    </row>
    <row r="211" spans="2:65" s="13" customFormat="1">
      <c r="B211" s="152"/>
      <c r="D211" s="145" t="s">
        <v>145</v>
      </c>
      <c r="E211" s="153" t="s">
        <v>1</v>
      </c>
      <c r="F211" s="154" t="s">
        <v>147</v>
      </c>
      <c r="H211" s="155">
        <v>6</v>
      </c>
      <c r="I211" s="156"/>
      <c r="L211" s="152"/>
      <c r="M211" s="157"/>
      <c r="T211" s="158"/>
      <c r="AT211" s="153" t="s">
        <v>145</v>
      </c>
      <c r="AU211" s="153" t="s">
        <v>89</v>
      </c>
      <c r="AV211" s="13" t="s">
        <v>143</v>
      </c>
      <c r="AW211" s="13" t="s">
        <v>36</v>
      </c>
      <c r="AX211" s="13" t="s">
        <v>87</v>
      </c>
      <c r="AY211" s="153" t="s">
        <v>136</v>
      </c>
    </row>
    <row r="212" spans="2:65" s="1" customFormat="1" ht="16.5" customHeight="1">
      <c r="B212" s="130"/>
      <c r="C212" s="131" t="s">
        <v>228</v>
      </c>
      <c r="D212" s="131" t="s">
        <v>138</v>
      </c>
      <c r="E212" s="132" t="s">
        <v>460</v>
      </c>
      <c r="F212" s="133" t="s">
        <v>461</v>
      </c>
      <c r="G212" s="134" t="s">
        <v>265</v>
      </c>
      <c r="H212" s="135">
        <v>19</v>
      </c>
      <c r="I212" s="136"/>
      <c r="J212" s="137">
        <f>ROUND(I212*H212,2)</f>
        <v>0</v>
      </c>
      <c r="K212" s="133" t="s">
        <v>142</v>
      </c>
      <c r="L212" s="30"/>
      <c r="M212" s="138" t="s">
        <v>1</v>
      </c>
      <c r="N212" s="139" t="s">
        <v>44</v>
      </c>
      <c r="P212" s="140">
        <f>O212*H212</f>
        <v>0</v>
      </c>
      <c r="Q212" s="140">
        <v>0.88534999999999997</v>
      </c>
      <c r="R212" s="140">
        <f>Q212*H212</f>
        <v>16.821649999999998</v>
      </c>
      <c r="S212" s="140">
        <v>0</v>
      </c>
      <c r="T212" s="141">
        <f>S212*H212</f>
        <v>0</v>
      </c>
      <c r="AR212" s="142" t="s">
        <v>143</v>
      </c>
      <c r="AT212" s="142" t="s">
        <v>138</v>
      </c>
      <c r="AU212" s="142" t="s">
        <v>89</v>
      </c>
      <c r="AY212" s="15" t="s">
        <v>136</v>
      </c>
      <c r="BE212" s="143">
        <f>IF(N212="základní",J212,0)</f>
        <v>0</v>
      </c>
      <c r="BF212" s="143">
        <f>IF(N212="snížená",J212,0)</f>
        <v>0</v>
      </c>
      <c r="BG212" s="143">
        <f>IF(N212="zákl. přenesená",J212,0)</f>
        <v>0</v>
      </c>
      <c r="BH212" s="143">
        <f>IF(N212="sníž. přenesená",J212,0)</f>
        <v>0</v>
      </c>
      <c r="BI212" s="143">
        <f>IF(N212="nulová",J212,0)</f>
        <v>0</v>
      </c>
      <c r="BJ212" s="15" t="s">
        <v>87</v>
      </c>
      <c r="BK212" s="143">
        <f>ROUND(I212*H212,2)</f>
        <v>0</v>
      </c>
      <c r="BL212" s="15" t="s">
        <v>143</v>
      </c>
      <c r="BM212" s="142" t="s">
        <v>462</v>
      </c>
    </row>
    <row r="213" spans="2:65" s="12" customFormat="1">
      <c r="B213" s="144"/>
      <c r="D213" s="145" t="s">
        <v>145</v>
      </c>
      <c r="E213" s="146" t="s">
        <v>1</v>
      </c>
      <c r="F213" s="147" t="s">
        <v>463</v>
      </c>
      <c r="H213" s="148">
        <v>7</v>
      </c>
      <c r="I213" s="149"/>
      <c r="L213" s="144"/>
      <c r="M213" s="150"/>
      <c r="T213" s="151"/>
      <c r="AT213" s="146" t="s">
        <v>145</v>
      </c>
      <c r="AU213" s="146" t="s">
        <v>89</v>
      </c>
      <c r="AV213" s="12" t="s">
        <v>89</v>
      </c>
      <c r="AW213" s="12" t="s">
        <v>36</v>
      </c>
      <c r="AX213" s="12" t="s">
        <v>79</v>
      </c>
      <c r="AY213" s="146" t="s">
        <v>136</v>
      </c>
    </row>
    <row r="214" spans="2:65" s="12" customFormat="1">
      <c r="B214" s="144"/>
      <c r="D214" s="145" t="s">
        <v>145</v>
      </c>
      <c r="E214" s="146" t="s">
        <v>1</v>
      </c>
      <c r="F214" s="147" t="s">
        <v>464</v>
      </c>
      <c r="H214" s="148">
        <v>6</v>
      </c>
      <c r="I214" s="149"/>
      <c r="L214" s="144"/>
      <c r="M214" s="150"/>
      <c r="T214" s="151"/>
      <c r="AT214" s="146" t="s">
        <v>145</v>
      </c>
      <c r="AU214" s="146" t="s">
        <v>89</v>
      </c>
      <c r="AV214" s="12" t="s">
        <v>89</v>
      </c>
      <c r="AW214" s="12" t="s">
        <v>36</v>
      </c>
      <c r="AX214" s="12" t="s">
        <v>79</v>
      </c>
      <c r="AY214" s="146" t="s">
        <v>136</v>
      </c>
    </row>
    <row r="215" spans="2:65" s="12" customFormat="1">
      <c r="B215" s="144"/>
      <c r="D215" s="145" t="s">
        <v>145</v>
      </c>
      <c r="E215" s="146" t="s">
        <v>1</v>
      </c>
      <c r="F215" s="147" t="s">
        <v>442</v>
      </c>
      <c r="H215" s="148">
        <v>6</v>
      </c>
      <c r="I215" s="149"/>
      <c r="L215" s="144"/>
      <c r="M215" s="150"/>
      <c r="T215" s="151"/>
      <c r="AT215" s="146" t="s">
        <v>145</v>
      </c>
      <c r="AU215" s="146" t="s">
        <v>89</v>
      </c>
      <c r="AV215" s="12" t="s">
        <v>89</v>
      </c>
      <c r="AW215" s="12" t="s">
        <v>36</v>
      </c>
      <c r="AX215" s="12" t="s">
        <v>79</v>
      </c>
      <c r="AY215" s="146" t="s">
        <v>136</v>
      </c>
    </row>
    <row r="216" spans="2:65" s="13" customFormat="1">
      <c r="B216" s="152"/>
      <c r="D216" s="145" t="s">
        <v>145</v>
      </c>
      <c r="E216" s="153" t="s">
        <v>1</v>
      </c>
      <c r="F216" s="154" t="s">
        <v>147</v>
      </c>
      <c r="H216" s="155">
        <v>19</v>
      </c>
      <c r="I216" s="156"/>
      <c r="L216" s="152"/>
      <c r="M216" s="157"/>
      <c r="T216" s="158"/>
      <c r="AT216" s="153" t="s">
        <v>145</v>
      </c>
      <c r="AU216" s="153" t="s">
        <v>89</v>
      </c>
      <c r="AV216" s="13" t="s">
        <v>143</v>
      </c>
      <c r="AW216" s="13" t="s">
        <v>36</v>
      </c>
      <c r="AX216" s="13" t="s">
        <v>87</v>
      </c>
      <c r="AY216" s="153" t="s">
        <v>136</v>
      </c>
    </row>
    <row r="217" spans="2:65" s="1" customFormat="1" ht="16.5" customHeight="1">
      <c r="B217" s="130"/>
      <c r="C217" s="170" t="s">
        <v>233</v>
      </c>
      <c r="D217" s="170" t="s">
        <v>402</v>
      </c>
      <c r="E217" s="171" t="s">
        <v>465</v>
      </c>
      <c r="F217" s="172" t="s">
        <v>466</v>
      </c>
      <c r="G217" s="173" t="s">
        <v>265</v>
      </c>
      <c r="H217" s="174">
        <v>19</v>
      </c>
      <c r="I217" s="175"/>
      <c r="J217" s="176">
        <f>ROUND(I217*H217,2)</f>
        <v>0</v>
      </c>
      <c r="K217" s="172" t="s">
        <v>142</v>
      </c>
      <c r="L217" s="177"/>
      <c r="M217" s="178" t="s">
        <v>1</v>
      </c>
      <c r="N217" s="179" t="s">
        <v>44</v>
      </c>
      <c r="P217" s="140">
        <f>O217*H217</f>
        <v>0</v>
      </c>
      <c r="Q217" s="140">
        <v>0.6</v>
      </c>
      <c r="R217" s="140">
        <f>Q217*H217</f>
        <v>11.4</v>
      </c>
      <c r="S217" s="140">
        <v>0</v>
      </c>
      <c r="T217" s="141">
        <f>S217*H217</f>
        <v>0</v>
      </c>
      <c r="AR217" s="142" t="s">
        <v>176</v>
      </c>
      <c r="AT217" s="142" t="s">
        <v>402</v>
      </c>
      <c r="AU217" s="142" t="s">
        <v>89</v>
      </c>
      <c r="AY217" s="15" t="s">
        <v>136</v>
      </c>
      <c r="BE217" s="143">
        <f>IF(N217="základní",J217,0)</f>
        <v>0</v>
      </c>
      <c r="BF217" s="143">
        <f>IF(N217="snížená",J217,0)</f>
        <v>0</v>
      </c>
      <c r="BG217" s="143">
        <f>IF(N217="zákl. přenesená",J217,0)</f>
        <v>0</v>
      </c>
      <c r="BH217" s="143">
        <f>IF(N217="sníž. přenesená",J217,0)</f>
        <v>0</v>
      </c>
      <c r="BI217" s="143">
        <f>IF(N217="nulová",J217,0)</f>
        <v>0</v>
      </c>
      <c r="BJ217" s="15" t="s">
        <v>87</v>
      </c>
      <c r="BK217" s="143">
        <f>ROUND(I217*H217,2)</f>
        <v>0</v>
      </c>
      <c r="BL217" s="15" t="s">
        <v>143</v>
      </c>
      <c r="BM217" s="142" t="s">
        <v>467</v>
      </c>
    </row>
    <row r="218" spans="2:65" s="12" customFormat="1">
      <c r="B218" s="144"/>
      <c r="D218" s="145" t="s">
        <v>145</v>
      </c>
      <c r="E218" s="146" t="s">
        <v>1</v>
      </c>
      <c r="F218" s="147" t="s">
        <v>228</v>
      </c>
      <c r="H218" s="148">
        <v>19</v>
      </c>
      <c r="I218" s="149"/>
      <c r="L218" s="144"/>
      <c r="M218" s="150"/>
      <c r="T218" s="151"/>
      <c r="AT218" s="146" t="s">
        <v>145</v>
      </c>
      <c r="AU218" s="146" t="s">
        <v>89</v>
      </c>
      <c r="AV218" s="12" t="s">
        <v>89</v>
      </c>
      <c r="AW218" s="12" t="s">
        <v>36</v>
      </c>
      <c r="AX218" s="12" t="s">
        <v>79</v>
      </c>
      <c r="AY218" s="146" t="s">
        <v>136</v>
      </c>
    </row>
    <row r="219" spans="2:65" s="13" customFormat="1">
      <c r="B219" s="152"/>
      <c r="D219" s="145" t="s">
        <v>145</v>
      </c>
      <c r="E219" s="153" t="s">
        <v>1</v>
      </c>
      <c r="F219" s="154" t="s">
        <v>147</v>
      </c>
      <c r="H219" s="155">
        <v>19</v>
      </c>
      <c r="I219" s="156"/>
      <c r="L219" s="152"/>
      <c r="M219" s="157"/>
      <c r="T219" s="158"/>
      <c r="AT219" s="153" t="s">
        <v>145</v>
      </c>
      <c r="AU219" s="153" t="s">
        <v>89</v>
      </c>
      <c r="AV219" s="13" t="s">
        <v>143</v>
      </c>
      <c r="AW219" s="13" t="s">
        <v>36</v>
      </c>
      <c r="AX219" s="13" t="s">
        <v>87</v>
      </c>
      <c r="AY219" s="153" t="s">
        <v>136</v>
      </c>
    </row>
    <row r="220" spans="2:65" s="11" customFormat="1" ht="22.9" customHeight="1">
      <c r="B220" s="118"/>
      <c r="D220" s="119" t="s">
        <v>78</v>
      </c>
      <c r="E220" s="128" t="s">
        <v>296</v>
      </c>
      <c r="F220" s="128" t="s">
        <v>297</v>
      </c>
      <c r="I220" s="121"/>
      <c r="J220" s="129">
        <f>BK220</f>
        <v>0</v>
      </c>
      <c r="L220" s="118"/>
      <c r="M220" s="123"/>
      <c r="P220" s="124">
        <f>P221</f>
        <v>0</v>
      </c>
      <c r="R220" s="124">
        <f>R221</f>
        <v>0</v>
      </c>
      <c r="T220" s="125">
        <f>T221</f>
        <v>0</v>
      </c>
      <c r="AR220" s="119" t="s">
        <v>87</v>
      </c>
      <c r="AT220" s="126" t="s">
        <v>78</v>
      </c>
      <c r="AU220" s="126" t="s">
        <v>87</v>
      </c>
      <c r="AY220" s="119" t="s">
        <v>136</v>
      </c>
      <c r="BK220" s="127">
        <f>BK221</f>
        <v>0</v>
      </c>
    </row>
    <row r="221" spans="2:65" s="1" customFormat="1" ht="21.75" customHeight="1">
      <c r="B221" s="130"/>
      <c r="C221" s="131" t="s">
        <v>7</v>
      </c>
      <c r="D221" s="131" t="s">
        <v>138</v>
      </c>
      <c r="E221" s="132" t="s">
        <v>299</v>
      </c>
      <c r="F221" s="133" t="s">
        <v>300</v>
      </c>
      <c r="G221" s="134" t="s">
        <v>301</v>
      </c>
      <c r="H221" s="135">
        <v>228.88800000000001</v>
      </c>
      <c r="I221" s="136"/>
      <c r="J221" s="137">
        <f>ROUND(I221*H221,2)</f>
        <v>0</v>
      </c>
      <c r="K221" s="133" t="s">
        <v>142</v>
      </c>
      <c r="L221" s="30"/>
      <c r="M221" s="165" t="s">
        <v>1</v>
      </c>
      <c r="N221" s="166" t="s">
        <v>44</v>
      </c>
      <c r="O221" s="167"/>
      <c r="P221" s="168">
        <f>O221*H221</f>
        <v>0</v>
      </c>
      <c r="Q221" s="168">
        <v>0</v>
      </c>
      <c r="R221" s="168">
        <f>Q221*H221</f>
        <v>0</v>
      </c>
      <c r="S221" s="168">
        <v>0</v>
      </c>
      <c r="T221" s="169">
        <f>S221*H221</f>
        <v>0</v>
      </c>
      <c r="AR221" s="142" t="s">
        <v>143</v>
      </c>
      <c r="AT221" s="142" t="s">
        <v>138</v>
      </c>
      <c r="AU221" s="142" t="s">
        <v>89</v>
      </c>
      <c r="AY221" s="15" t="s">
        <v>136</v>
      </c>
      <c r="BE221" s="143">
        <f>IF(N221="základní",J221,0)</f>
        <v>0</v>
      </c>
      <c r="BF221" s="143">
        <f>IF(N221="snížená",J221,0)</f>
        <v>0</v>
      </c>
      <c r="BG221" s="143">
        <f>IF(N221="zákl. přenesená",J221,0)</f>
        <v>0</v>
      </c>
      <c r="BH221" s="143">
        <f>IF(N221="sníž. přenesená",J221,0)</f>
        <v>0</v>
      </c>
      <c r="BI221" s="143">
        <f>IF(N221="nulová",J221,0)</f>
        <v>0</v>
      </c>
      <c r="BJ221" s="15" t="s">
        <v>87</v>
      </c>
      <c r="BK221" s="143">
        <f>ROUND(I221*H221,2)</f>
        <v>0</v>
      </c>
      <c r="BL221" s="15" t="s">
        <v>143</v>
      </c>
      <c r="BM221" s="142" t="s">
        <v>468</v>
      </c>
    </row>
    <row r="222" spans="2:65" s="1" customFormat="1" ht="6.95" customHeight="1">
      <c r="B222" s="42"/>
      <c r="C222" s="43"/>
      <c r="D222" s="43"/>
      <c r="E222" s="43"/>
      <c r="F222" s="43"/>
      <c r="G222" s="43"/>
      <c r="H222" s="43"/>
      <c r="I222" s="43"/>
      <c r="J222" s="43"/>
      <c r="K222" s="43"/>
      <c r="L222" s="30"/>
    </row>
    <row r="224" spans="2:65">
      <c r="C224" t="s">
        <v>540</v>
      </c>
    </row>
    <row r="225" spans="3:3">
      <c r="C225" t="s">
        <v>541</v>
      </c>
    </row>
    <row r="226" spans="3:3">
      <c r="C226" t="s">
        <v>542</v>
      </c>
    </row>
  </sheetData>
  <autoFilter ref="C121:K221" xr:uid="{00000000-0009-0000-0000-000004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84"/>
  <sheetViews>
    <sheetView showGridLines="0" topLeftCell="A132" workbookViewId="0">
      <selection activeCell="C182" sqref="C182:C18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0" t="s">
        <v>5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5" t="s">
        <v>101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89</v>
      </c>
    </row>
    <row r="4" spans="2:46" ht="24.95" customHeight="1">
      <c r="B4" s="18"/>
      <c r="D4" s="19" t="s">
        <v>105</v>
      </c>
      <c r="L4" s="18"/>
      <c r="M4" s="86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0" t="str">
        <f>'Rekapitulace stavby'!K6</f>
        <v>Lesní cesta Supí potok</v>
      </c>
      <c r="F7" s="221"/>
      <c r="G7" s="221"/>
      <c r="H7" s="221"/>
      <c r="L7" s="18"/>
    </row>
    <row r="8" spans="2:46" s="1" customFormat="1" ht="12" customHeight="1">
      <c r="B8" s="30"/>
      <c r="D8" s="25" t="s">
        <v>106</v>
      </c>
      <c r="L8" s="30"/>
    </row>
    <row r="9" spans="2:46" s="1" customFormat="1" ht="16.5" customHeight="1">
      <c r="B9" s="30"/>
      <c r="E9" s="210" t="s">
        <v>469</v>
      </c>
      <c r="F9" s="219"/>
      <c r="G9" s="219"/>
      <c r="H9" s="219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28. 5. 2025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29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30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22" t="str">
        <f>'Rekapitulace stavby'!E14</f>
        <v>Vyplň údaj</v>
      </c>
      <c r="F18" s="192"/>
      <c r="G18" s="192"/>
      <c r="H18" s="192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32</v>
      </c>
      <c r="I20" s="25" t="s">
        <v>25</v>
      </c>
      <c r="J20" s="23" t="s">
        <v>33</v>
      </c>
      <c r="L20" s="30"/>
    </row>
    <row r="21" spans="2:12" s="1" customFormat="1" ht="18" customHeight="1">
      <c r="B21" s="30"/>
      <c r="E21" s="23" t="s">
        <v>34</v>
      </c>
      <c r="I21" s="25" t="s">
        <v>28</v>
      </c>
      <c r="J21" s="23" t="s">
        <v>35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37</v>
      </c>
      <c r="I23" s="25" t="s">
        <v>25</v>
      </c>
      <c r="J23" s="23" t="s">
        <v>33</v>
      </c>
      <c r="L23" s="30"/>
    </row>
    <row r="24" spans="2:12" s="1" customFormat="1" ht="18" customHeight="1">
      <c r="B24" s="30"/>
      <c r="E24" s="23" t="s">
        <v>34</v>
      </c>
      <c r="I24" s="25" t="s">
        <v>28</v>
      </c>
      <c r="J24" s="23" t="s">
        <v>35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38</v>
      </c>
      <c r="L26" s="30"/>
    </row>
    <row r="27" spans="2:12" s="7" customFormat="1" ht="16.5" customHeight="1">
      <c r="B27" s="87"/>
      <c r="E27" s="196" t="s">
        <v>1</v>
      </c>
      <c r="F27" s="196"/>
      <c r="G27" s="196"/>
      <c r="H27" s="196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39</v>
      </c>
      <c r="J30" s="64">
        <f>ROUND(J122,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41</v>
      </c>
      <c r="I32" s="33" t="s">
        <v>40</v>
      </c>
      <c r="J32" s="33" t="s">
        <v>42</v>
      </c>
      <c r="L32" s="30"/>
    </row>
    <row r="33" spans="2:12" s="1" customFormat="1" ht="14.45" customHeight="1">
      <c r="B33" s="30"/>
      <c r="D33" s="53" t="s">
        <v>43</v>
      </c>
      <c r="E33" s="25" t="s">
        <v>44</v>
      </c>
      <c r="F33" s="89">
        <f>ROUND((SUM(BE122:BE179)),  2)</f>
        <v>0</v>
      </c>
      <c r="I33" s="90">
        <v>0.21</v>
      </c>
      <c r="J33" s="89">
        <f>ROUND(((SUM(BE122:BE179))*I33),  2)</f>
        <v>0</v>
      </c>
      <c r="L33" s="30"/>
    </row>
    <row r="34" spans="2:12" s="1" customFormat="1" ht="14.45" customHeight="1">
      <c r="B34" s="30"/>
      <c r="E34" s="25" t="s">
        <v>45</v>
      </c>
      <c r="F34" s="89">
        <f>ROUND((SUM(BF122:BF179)),  2)</f>
        <v>0</v>
      </c>
      <c r="I34" s="90">
        <v>0.12</v>
      </c>
      <c r="J34" s="89">
        <f>ROUND(((SUM(BF122:BF179))*I34),  2)</f>
        <v>0</v>
      </c>
      <c r="L34" s="30"/>
    </row>
    <row r="35" spans="2:12" s="1" customFormat="1" ht="14.45" hidden="1" customHeight="1">
      <c r="B35" s="30"/>
      <c r="E35" s="25" t="s">
        <v>46</v>
      </c>
      <c r="F35" s="89">
        <f>ROUND((SUM(BG122:BG179)),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47</v>
      </c>
      <c r="F36" s="89">
        <f>ROUND((SUM(BH122:BH179)),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48</v>
      </c>
      <c r="F37" s="89">
        <f>ROUND((SUM(BI122:BI179)),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49</v>
      </c>
      <c r="E39" s="55"/>
      <c r="F39" s="55"/>
      <c r="G39" s="93" t="s">
        <v>50</v>
      </c>
      <c r="H39" s="94" t="s">
        <v>51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52</v>
      </c>
      <c r="E50" s="40"/>
      <c r="F50" s="40"/>
      <c r="G50" s="39" t="s">
        <v>53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54</v>
      </c>
      <c r="E61" s="32"/>
      <c r="F61" s="97" t="s">
        <v>55</v>
      </c>
      <c r="G61" s="41" t="s">
        <v>54</v>
      </c>
      <c r="H61" s="32"/>
      <c r="I61" s="32"/>
      <c r="J61" s="98" t="s">
        <v>55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56</v>
      </c>
      <c r="E65" s="40"/>
      <c r="F65" s="40"/>
      <c r="G65" s="39" t="s">
        <v>57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54</v>
      </c>
      <c r="E76" s="32"/>
      <c r="F76" s="97" t="s">
        <v>55</v>
      </c>
      <c r="G76" s="41" t="s">
        <v>54</v>
      </c>
      <c r="H76" s="32"/>
      <c r="I76" s="32"/>
      <c r="J76" s="98" t="s">
        <v>55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hidden="1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hidden="1" customHeight="1">
      <c r="B82" s="30"/>
      <c r="C82" s="19" t="s">
        <v>108</v>
      </c>
      <c r="L82" s="30"/>
    </row>
    <row r="83" spans="2:47" s="1" customFormat="1" ht="6.95" hidden="1" customHeight="1">
      <c r="B83" s="30"/>
      <c r="L83" s="30"/>
    </row>
    <row r="84" spans="2:47" s="1" customFormat="1" ht="12" hidden="1" customHeight="1">
      <c r="B84" s="30"/>
      <c r="C84" s="25" t="s">
        <v>16</v>
      </c>
      <c r="L84" s="30"/>
    </row>
    <row r="85" spans="2:47" s="1" customFormat="1" ht="16.5" hidden="1" customHeight="1">
      <c r="B85" s="30"/>
      <c r="E85" s="220" t="str">
        <f>E7</f>
        <v>Lesní cesta Supí potok</v>
      </c>
      <c r="F85" s="221"/>
      <c r="G85" s="221"/>
      <c r="H85" s="221"/>
      <c r="L85" s="30"/>
    </row>
    <row r="86" spans="2:47" s="1" customFormat="1" ht="12" hidden="1" customHeight="1">
      <c r="B86" s="30"/>
      <c r="C86" s="25" t="s">
        <v>106</v>
      </c>
      <c r="L86" s="30"/>
    </row>
    <row r="87" spans="2:47" s="1" customFormat="1" ht="16.5" hidden="1" customHeight="1">
      <c r="B87" s="30"/>
      <c r="E87" s="210" t="str">
        <f>E9</f>
        <v>007.24 - Opěrná zeď</v>
      </c>
      <c r="F87" s="219"/>
      <c r="G87" s="219"/>
      <c r="H87" s="219"/>
      <c r="L87" s="30"/>
    </row>
    <row r="88" spans="2:47" s="1" customFormat="1" ht="6.95" hidden="1" customHeight="1">
      <c r="B88" s="30"/>
      <c r="L88" s="30"/>
    </row>
    <row r="89" spans="2:47" s="1" customFormat="1" ht="12" hidden="1" customHeight="1">
      <c r="B89" s="30"/>
      <c r="C89" s="25" t="s">
        <v>20</v>
      </c>
      <c r="F89" s="23" t="str">
        <f>F12</f>
        <v>Loket</v>
      </c>
      <c r="I89" s="25" t="s">
        <v>22</v>
      </c>
      <c r="J89" s="50" t="str">
        <f>IF(J12="","",J12)</f>
        <v>28. 5. 2025</v>
      </c>
      <c r="L89" s="30"/>
    </row>
    <row r="90" spans="2:47" s="1" customFormat="1" ht="6.95" hidden="1" customHeight="1">
      <c r="B90" s="30"/>
      <c r="L90" s="30"/>
    </row>
    <row r="91" spans="2:47" s="1" customFormat="1" ht="15.2" hidden="1" customHeight="1">
      <c r="B91" s="30"/>
      <c r="C91" s="25" t="s">
        <v>24</v>
      </c>
      <c r="F91" s="23" t="str">
        <f>E15</f>
        <v>Loketské městské lesy, s.r.o.</v>
      </c>
      <c r="I91" s="25" t="s">
        <v>32</v>
      </c>
      <c r="J91" s="28" t="str">
        <f>E21</f>
        <v>Ing. Jiří Ježek</v>
      </c>
      <c r="L91" s="30"/>
    </row>
    <row r="92" spans="2:47" s="1" customFormat="1" ht="15.2" hidden="1" customHeight="1">
      <c r="B92" s="30"/>
      <c r="C92" s="25" t="s">
        <v>30</v>
      </c>
      <c r="F92" s="23" t="str">
        <f>IF(E18="","",E18)</f>
        <v>Vyplň údaj</v>
      </c>
      <c r="I92" s="25" t="s">
        <v>37</v>
      </c>
      <c r="J92" s="28" t="str">
        <f>E24</f>
        <v>Ing. Jiří Ježek</v>
      </c>
      <c r="L92" s="30"/>
    </row>
    <row r="93" spans="2:47" s="1" customFormat="1" ht="10.35" hidden="1" customHeight="1">
      <c r="B93" s="30"/>
      <c r="L93" s="30"/>
    </row>
    <row r="94" spans="2:47" s="1" customFormat="1" ht="29.25" hidden="1" customHeight="1">
      <c r="B94" s="30"/>
      <c r="C94" s="99" t="s">
        <v>109</v>
      </c>
      <c r="D94" s="91"/>
      <c r="E94" s="91"/>
      <c r="F94" s="91"/>
      <c r="G94" s="91"/>
      <c r="H94" s="91"/>
      <c r="I94" s="91"/>
      <c r="J94" s="100" t="s">
        <v>110</v>
      </c>
      <c r="K94" s="91"/>
      <c r="L94" s="30"/>
    </row>
    <row r="95" spans="2:47" s="1" customFormat="1" ht="10.35" hidden="1" customHeight="1">
      <c r="B95" s="30"/>
      <c r="L95" s="30"/>
    </row>
    <row r="96" spans="2:47" s="1" customFormat="1" ht="22.9" hidden="1" customHeight="1">
      <c r="B96" s="30"/>
      <c r="C96" s="101" t="s">
        <v>111</v>
      </c>
      <c r="J96" s="64">
        <f>J122</f>
        <v>0</v>
      </c>
      <c r="L96" s="30"/>
      <c r="AU96" s="15" t="s">
        <v>112</v>
      </c>
    </row>
    <row r="97" spans="2:12" s="8" customFormat="1" ht="24.95" hidden="1" customHeight="1">
      <c r="B97" s="102"/>
      <c r="D97" s="103" t="s">
        <v>113</v>
      </c>
      <c r="E97" s="104"/>
      <c r="F97" s="104"/>
      <c r="G97" s="104"/>
      <c r="H97" s="104"/>
      <c r="I97" s="104"/>
      <c r="J97" s="105">
        <f>J123</f>
        <v>0</v>
      </c>
      <c r="L97" s="102"/>
    </row>
    <row r="98" spans="2:12" s="9" customFormat="1" ht="19.899999999999999" hidden="1" customHeight="1">
      <c r="B98" s="106"/>
      <c r="D98" s="107" t="s">
        <v>114</v>
      </c>
      <c r="E98" s="108"/>
      <c r="F98" s="108"/>
      <c r="G98" s="108"/>
      <c r="H98" s="108"/>
      <c r="I98" s="108"/>
      <c r="J98" s="109">
        <f>J124</f>
        <v>0</v>
      </c>
      <c r="L98" s="106"/>
    </row>
    <row r="99" spans="2:12" s="9" customFormat="1" ht="19.899999999999999" hidden="1" customHeight="1">
      <c r="B99" s="106"/>
      <c r="D99" s="107" t="s">
        <v>470</v>
      </c>
      <c r="E99" s="108"/>
      <c r="F99" s="108"/>
      <c r="G99" s="108"/>
      <c r="H99" s="108"/>
      <c r="I99" s="108"/>
      <c r="J99" s="109">
        <f>J160</f>
        <v>0</v>
      </c>
      <c r="L99" s="106"/>
    </row>
    <row r="100" spans="2:12" s="9" customFormat="1" ht="19.899999999999999" hidden="1" customHeight="1">
      <c r="B100" s="106"/>
      <c r="D100" s="107" t="s">
        <v>357</v>
      </c>
      <c r="E100" s="108"/>
      <c r="F100" s="108"/>
      <c r="G100" s="108"/>
      <c r="H100" s="108"/>
      <c r="I100" s="108"/>
      <c r="J100" s="109">
        <f>J165</f>
        <v>0</v>
      </c>
      <c r="L100" s="106"/>
    </row>
    <row r="101" spans="2:12" s="9" customFormat="1" ht="19.899999999999999" hidden="1" customHeight="1">
      <c r="B101" s="106"/>
      <c r="D101" s="107" t="s">
        <v>115</v>
      </c>
      <c r="E101" s="108"/>
      <c r="F101" s="108"/>
      <c r="G101" s="108"/>
      <c r="H101" s="108"/>
      <c r="I101" s="108"/>
      <c r="J101" s="109">
        <f>J173</f>
        <v>0</v>
      </c>
      <c r="L101" s="106"/>
    </row>
    <row r="102" spans="2:12" s="9" customFormat="1" ht="19.899999999999999" hidden="1" customHeight="1">
      <c r="B102" s="106"/>
      <c r="D102" s="107" t="s">
        <v>117</v>
      </c>
      <c r="E102" s="108"/>
      <c r="F102" s="108"/>
      <c r="G102" s="108"/>
      <c r="H102" s="108"/>
      <c r="I102" s="108"/>
      <c r="J102" s="109">
        <f>J178</f>
        <v>0</v>
      </c>
      <c r="L102" s="106"/>
    </row>
    <row r="103" spans="2:12" s="1" customFormat="1" ht="21.75" hidden="1" customHeight="1">
      <c r="B103" s="30"/>
      <c r="L103" s="30"/>
    </row>
    <row r="104" spans="2:12" s="1" customFormat="1" ht="6.95" hidden="1" customHeight="1"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30"/>
    </row>
    <row r="105" spans="2:12" hidden="1"/>
    <row r="106" spans="2:12" hidden="1"/>
    <row r="107" spans="2:12" hidden="1"/>
    <row r="108" spans="2:12" s="1" customFormat="1" ht="6.95" customHeight="1"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0"/>
    </row>
    <row r="109" spans="2:12" s="1" customFormat="1" ht="24.95" customHeight="1">
      <c r="B109" s="30"/>
      <c r="C109" s="19" t="s">
        <v>121</v>
      </c>
      <c r="L109" s="30"/>
    </row>
    <row r="110" spans="2:12" s="1" customFormat="1" ht="6.95" customHeight="1">
      <c r="B110" s="30"/>
      <c r="L110" s="30"/>
    </row>
    <row r="111" spans="2:12" s="1" customFormat="1" ht="12" customHeight="1">
      <c r="B111" s="30"/>
      <c r="C111" s="25" t="s">
        <v>16</v>
      </c>
      <c r="L111" s="30"/>
    </row>
    <row r="112" spans="2:12" s="1" customFormat="1" ht="16.5" customHeight="1">
      <c r="B112" s="30"/>
      <c r="E112" s="220" t="str">
        <f>E7</f>
        <v>Lesní cesta Supí potok</v>
      </c>
      <c r="F112" s="221"/>
      <c r="G112" s="221"/>
      <c r="H112" s="221"/>
      <c r="L112" s="30"/>
    </row>
    <row r="113" spans="2:65" s="1" customFormat="1" ht="12" customHeight="1">
      <c r="B113" s="30"/>
      <c r="C113" s="25" t="s">
        <v>106</v>
      </c>
      <c r="L113" s="30"/>
    </row>
    <row r="114" spans="2:65" s="1" customFormat="1" ht="16.5" customHeight="1">
      <c r="B114" s="30"/>
      <c r="E114" s="210" t="str">
        <f>E9</f>
        <v>007.24 - Opěrná zeď</v>
      </c>
      <c r="F114" s="219"/>
      <c r="G114" s="219"/>
      <c r="H114" s="219"/>
      <c r="L114" s="30"/>
    </row>
    <row r="115" spans="2:65" s="1" customFormat="1" ht="6.95" customHeight="1">
      <c r="B115" s="30"/>
      <c r="L115" s="30"/>
    </row>
    <row r="116" spans="2:65" s="1" customFormat="1" ht="12" customHeight="1">
      <c r="B116" s="30"/>
      <c r="C116" s="25" t="s">
        <v>20</v>
      </c>
      <c r="F116" s="23" t="str">
        <f>F12</f>
        <v>Loket</v>
      </c>
      <c r="I116" s="25" t="s">
        <v>22</v>
      </c>
      <c r="J116" s="50" t="str">
        <f>IF(J12="","",J12)</f>
        <v>28. 5. 2025</v>
      </c>
      <c r="L116" s="30"/>
    </row>
    <row r="117" spans="2:65" s="1" customFormat="1" ht="6.95" customHeight="1">
      <c r="B117" s="30"/>
      <c r="L117" s="30"/>
    </row>
    <row r="118" spans="2:65" s="1" customFormat="1" ht="15.2" customHeight="1">
      <c r="B118" s="30"/>
      <c r="C118" s="25" t="s">
        <v>24</v>
      </c>
      <c r="F118" s="23" t="str">
        <f>E15</f>
        <v>Loketské městské lesy, s.r.o.</v>
      </c>
      <c r="I118" s="25" t="s">
        <v>32</v>
      </c>
      <c r="J118" s="28" t="str">
        <f>E21</f>
        <v>Ing. Jiří Ježek</v>
      </c>
      <c r="L118" s="30"/>
    </row>
    <row r="119" spans="2:65" s="1" customFormat="1" ht="15.2" customHeight="1">
      <c r="B119" s="30"/>
      <c r="C119" s="25" t="s">
        <v>30</v>
      </c>
      <c r="F119" s="23" t="str">
        <f>IF(E18="","",E18)</f>
        <v>Vyplň údaj</v>
      </c>
      <c r="I119" s="25" t="s">
        <v>37</v>
      </c>
      <c r="J119" s="28" t="str">
        <f>E24</f>
        <v>Ing. Jiří Ježek</v>
      </c>
      <c r="L119" s="30"/>
    </row>
    <row r="120" spans="2:65" s="1" customFormat="1" ht="10.35" customHeight="1">
      <c r="B120" s="30"/>
      <c r="L120" s="30"/>
    </row>
    <row r="121" spans="2:65" s="10" customFormat="1" ht="29.25" customHeight="1">
      <c r="B121" s="110"/>
      <c r="C121" s="111" t="s">
        <v>122</v>
      </c>
      <c r="D121" s="112" t="s">
        <v>64</v>
      </c>
      <c r="E121" s="112" t="s">
        <v>60</v>
      </c>
      <c r="F121" s="112" t="s">
        <v>61</v>
      </c>
      <c r="G121" s="112" t="s">
        <v>123</v>
      </c>
      <c r="H121" s="112" t="s">
        <v>124</v>
      </c>
      <c r="I121" s="112" t="s">
        <v>125</v>
      </c>
      <c r="J121" s="112" t="s">
        <v>110</v>
      </c>
      <c r="K121" s="113" t="s">
        <v>126</v>
      </c>
      <c r="L121" s="110"/>
      <c r="M121" s="57" t="s">
        <v>1</v>
      </c>
      <c r="N121" s="58" t="s">
        <v>43</v>
      </c>
      <c r="O121" s="58" t="s">
        <v>127</v>
      </c>
      <c r="P121" s="58" t="s">
        <v>128</v>
      </c>
      <c r="Q121" s="58" t="s">
        <v>129</v>
      </c>
      <c r="R121" s="58" t="s">
        <v>130</v>
      </c>
      <c r="S121" s="58" t="s">
        <v>131</v>
      </c>
      <c r="T121" s="59" t="s">
        <v>132</v>
      </c>
    </row>
    <row r="122" spans="2:65" s="1" customFormat="1" ht="22.9" customHeight="1">
      <c r="B122" s="30"/>
      <c r="C122" s="62" t="s">
        <v>133</v>
      </c>
      <c r="J122" s="114">
        <f>BK122</f>
        <v>0</v>
      </c>
      <c r="L122" s="30"/>
      <c r="M122" s="60"/>
      <c r="N122" s="51"/>
      <c r="O122" s="51"/>
      <c r="P122" s="115">
        <f>P123</f>
        <v>0</v>
      </c>
      <c r="Q122" s="51"/>
      <c r="R122" s="115">
        <f>R123</f>
        <v>379.86435599999993</v>
      </c>
      <c r="S122" s="51"/>
      <c r="T122" s="116">
        <f>T123</f>
        <v>0</v>
      </c>
      <c r="AT122" s="15" t="s">
        <v>78</v>
      </c>
      <c r="AU122" s="15" t="s">
        <v>112</v>
      </c>
      <c r="BK122" s="117">
        <f>BK123</f>
        <v>0</v>
      </c>
    </row>
    <row r="123" spans="2:65" s="11" customFormat="1" ht="25.9" customHeight="1">
      <c r="B123" s="118"/>
      <c r="D123" s="119" t="s">
        <v>78</v>
      </c>
      <c r="E123" s="120" t="s">
        <v>134</v>
      </c>
      <c r="F123" s="120" t="s">
        <v>135</v>
      </c>
      <c r="I123" s="121"/>
      <c r="J123" s="122">
        <f>BK123</f>
        <v>0</v>
      </c>
      <c r="L123" s="118"/>
      <c r="M123" s="123"/>
      <c r="P123" s="124">
        <f>P124+P160+P165+P173+P178</f>
        <v>0</v>
      </c>
      <c r="R123" s="124">
        <f>R124+R160+R165+R173+R178</f>
        <v>379.86435599999993</v>
      </c>
      <c r="T123" s="125">
        <f>T124+T160+T165+T173+T178</f>
        <v>0</v>
      </c>
      <c r="AR123" s="119" t="s">
        <v>87</v>
      </c>
      <c r="AT123" s="126" t="s">
        <v>78</v>
      </c>
      <c r="AU123" s="126" t="s">
        <v>79</v>
      </c>
      <c r="AY123" s="119" t="s">
        <v>136</v>
      </c>
      <c r="BK123" s="127">
        <f>BK124+BK160+BK165+BK173+BK178</f>
        <v>0</v>
      </c>
    </row>
    <row r="124" spans="2:65" s="11" customFormat="1" ht="22.9" customHeight="1">
      <c r="B124" s="118"/>
      <c r="D124" s="119" t="s">
        <v>78</v>
      </c>
      <c r="E124" s="128" t="s">
        <v>87</v>
      </c>
      <c r="F124" s="128" t="s">
        <v>137</v>
      </c>
      <c r="I124" s="121"/>
      <c r="J124" s="129">
        <f>BK124</f>
        <v>0</v>
      </c>
      <c r="L124" s="118"/>
      <c r="M124" s="123"/>
      <c r="P124" s="124">
        <f>SUM(P125:P159)</f>
        <v>0</v>
      </c>
      <c r="R124" s="124">
        <f>SUM(R125:R159)</f>
        <v>0</v>
      </c>
      <c r="T124" s="125">
        <f>SUM(T125:T159)</f>
        <v>0</v>
      </c>
      <c r="AR124" s="119" t="s">
        <v>87</v>
      </c>
      <c r="AT124" s="126" t="s">
        <v>78</v>
      </c>
      <c r="AU124" s="126" t="s">
        <v>87</v>
      </c>
      <c r="AY124" s="119" t="s">
        <v>136</v>
      </c>
      <c r="BK124" s="127">
        <f>SUM(BK125:BK159)</f>
        <v>0</v>
      </c>
    </row>
    <row r="125" spans="2:65" s="1" customFormat="1" ht="21.75" customHeight="1">
      <c r="B125" s="130"/>
      <c r="C125" s="131" t="s">
        <v>87</v>
      </c>
      <c r="D125" s="131" t="s">
        <v>138</v>
      </c>
      <c r="E125" s="132" t="s">
        <v>471</v>
      </c>
      <c r="F125" s="133" t="s">
        <v>472</v>
      </c>
      <c r="G125" s="134" t="s">
        <v>184</v>
      </c>
      <c r="H125" s="135">
        <v>25.111999999999998</v>
      </c>
      <c r="I125" s="136"/>
      <c r="J125" s="137">
        <f>ROUND(I125*H125,2)</f>
        <v>0</v>
      </c>
      <c r="K125" s="133" t="s">
        <v>142</v>
      </c>
      <c r="L125" s="30"/>
      <c r="M125" s="138" t="s">
        <v>1</v>
      </c>
      <c r="N125" s="139" t="s">
        <v>44</v>
      </c>
      <c r="P125" s="140">
        <f>O125*H125</f>
        <v>0</v>
      </c>
      <c r="Q125" s="140">
        <v>0</v>
      </c>
      <c r="R125" s="140">
        <f>Q125*H125</f>
        <v>0</v>
      </c>
      <c r="S125" s="140">
        <v>0</v>
      </c>
      <c r="T125" s="141">
        <f>S125*H125</f>
        <v>0</v>
      </c>
      <c r="AR125" s="142" t="s">
        <v>143</v>
      </c>
      <c r="AT125" s="142" t="s">
        <v>138</v>
      </c>
      <c r="AU125" s="142" t="s">
        <v>89</v>
      </c>
      <c r="AY125" s="15" t="s">
        <v>136</v>
      </c>
      <c r="BE125" s="143">
        <f>IF(N125="základní",J125,0)</f>
        <v>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5" t="s">
        <v>87</v>
      </c>
      <c r="BK125" s="143">
        <f>ROUND(I125*H125,2)</f>
        <v>0</v>
      </c>
      <c r="BL125" s="15" t="s">
        <v>143</v>
      </c>
      <c r="BM125" s="142" t="s">
        <v>473</v>
      </c>
    </row>
    <row r="126" spans="2:65" s="1" customFormat="1" ht="19.5">
      <c r="B126" s="30"/>
      <c r="D126" s="145" t="s">
        <v>327</v>
      </c>
      <c r="F126" s="159" t="s">
        <v>474</v>
      </c>
      <c r="I126" s="160"/>
      <c r="L126" s="30"/>
      <c r="M126" s="161"/>
      <c r="T126" s="54"/>
      <c r="AT126" s="15" t="s">
        <v>327</v>
      </c>
      <c r="AU126" s="15" t="s">
        <v>89</v>
      </c>
    </row>
    <row r="127" spans="2:65" s="12" customFormat="1">
      <c r="B127" s="144"/>
      <c r="D127" s="145" t="s">
        <v>145</v>
      </c>
      <c r="E127" s="146" t="s">
        <v>1</v>
      </c>
      <c r="F127" s="147" t="s">
        <v>475</v>
      </c>
      <c r="H127" s="148">
        <v>25.111999999999998</v>
      </c>
      <c r="I127" s="149"/>
      <c r="L127" s="144"/>
      <c r="M127" s="150"/>
      <c r="T127" s="151"/>
      <c r="AT127" s="146" t="s">
        <v>145</v>
      </c>
      <c r="AU127" s="146" t="s">
        <v>89</v>
      </c>
      <c r="AV127" s="12" t="s">
        <v>89</v>
      </c>
      <c r="AW127" s="12" t="s">
        <v>36</v>
      </c>
      <c r="AX127" s="12" t="s">
        <v>79</v>
      </c>
      <c r="AY127" s="146" t="s">
        <v>136</v>
      </c>
    </row>
    <row r="128" spans="2:65" s="13" customFormat="1">
      <c r="B128" s="152"/>
      <c r="D128" s="145" t="s">
        <v>145</v>
      </c>
      <c r="E128" s="153" t="s">
        <v>1</v>
      </c>
      <c r="F128" s="154" t="s">
        <v>147</v>
      </c>
      <c r="H128" s="155">
        <v>25.111999999999998</v>
      </c>
      <c r="I128" s="156"/>
      <c r="L128" s="152"/>
      <c r="M128" s="157"/>
      <c r="T128" s="158"/>
      <c r="AT128" s="153" t="s">
        <v>145</v>
      </c>
      <c r="AU128" s="153" t="s">
        <v>89</v>
      </c>
      <c r="AV128" s="13" t="s">
        <v>143</v>
      </c>
      <c r="AW128" s="13" t="s">
        <v>36</v>
      </c>
      <c r="AX128" s="13" t="s">
        <v>87</v>
      </c>
      <c r="AY128" s="153" t="s">
        <v>136</v>
      </c>
    </row>
    <row r="129" spans="2:65" s="1" customFormat="1" ht="21.75" customHeight="1">
      <c r="B129" s="130"/>
      <c r="C129" s="131" t="s">
        <v>89</v>
      </c>
      <c r="D129" s="131" t="s">
        <v>138</v>
      </c>
      <c r="E129" s="132" t="s">
        <v>182</v>
      </c>
      <c r="F129" s="133" t="s">
        <v>183</v>
      </c>
      <c r="G129" s="134" t="s">
        <v>184</v>
      </c>
      <c r="H129" s="135">
        <v>214.66</v>
      </c>
      <c r="I129" s="136"/>
      <c r="J129" s="137">
        <f>ROUND(I129*H129,2)</f>
        <v>0</v>
      </c>
      <c r="K129" s="133" t="s">
        <v>142</v>
      </c>
      <c r="L129" s="30"/>
      <c r="M129" s="138" t="s">
        <v>1</v>
      </c>
      <c r="N129" s="139" t="s">
        <v>44</v>
      </c>
      <c r="P129" s="140">
        <f>O129*H129</f>
        <v>0</v>
      </c>
      <c r="Q129" s="140">
        <v>0</v>
      </c>
      <c r="R129" s="140">
        <f>Q129*H129</f>
        <v>0</v>
      </c>
      <c r="S129" s="140">
        <v>0</v>
      </c>
      <c r="T129" s="141">
        <f>S129*H129</f>
        <v>0</v>
      </c>
      <c r="AR129" s="142" t="s">
        <v>143</v>
      </c>
      <c r="AT129" s="142" t="s">
        <v>138</v>
      </c>
      <c r="AU129" s="142" t="s">
        <v>89</v>
      </c>
      <c r="AY129" s="15" t="s">
        <v>136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5" t="s">
        <v>87</v>
      </c>
      <c r="BK129" s="143">
        <f>ROUND(I129*H129,2)</f>
        <v>0</v>
      </c>
      <c r="BL129" s="15" t="s">
        <v>143</v>
      </c>
      <c r="BM129" s="142" t="s">
        <v>476</v>
      </c>
    </row>
    <row r="130" spans="2:65" s="12" customFormat="1">
      <c r="B130" s="144"/>
      <c r="D130" s="145" t="s">
        <v>145</v>
      </c>
      <c r="E130" s="146" t="s">
        <v>1</v>
      </c>
      <c r="F130" s="147" t="s">
        <v>477</v>
      </c>
      <c r="H130" s="148">
        <v>214.66</v>
      </c>
      <c r="I130" s="149"/>
      <c r="L130" s="144"/>
      <c r="M130" s="150"/>
      <c r="T130" s="151"/>
      <c r="AT130" s="146" t="s">
        <v>145</v>
      </c>
      <c r="AU130" s="146" t="s">
        <v>89</v>
      </c>
      <c r="AV130" s="12" t="s">
        <v>89</v>
      </c>
      <c r="AW130" s="12" t="s">
        <v>36</v>
      </c>
      <c r="AX130" s="12" t="s">
        <v>79</v>
      </c>
      <c r="AY130" s="146" t="s">
        <v>136</v>
      </c>
    </row>
    <row r="131" spans="2:65" s="13" customFormat="1">
      <c r="B131" s="152"/>
      <c r="D131" s="145" t="s">
        <v>145</v>
      </c>
      <c r="E131" s="153" t="s">
        <v>1</v>
      </c>
      <c r="F131" s="154" t="s">
        <v>147</v>
      </c>
      <c r="H131" s="155">
        <v>214.66</v>
      </c>
      <c r="I131" s="156"/>
      <c r="L131" s="152"/>
      <c r="M131" s="157"/>
      <c r="T131" s="158"/>
      <c r="AT131" s="153" t="s">
        <v>145</v>
      </c>
      <c r="AU131" s="153" t="s">
        <v>89</v>
      </c>
      <c r="AV131" s="13" t="s">
        <v>143</v>
      </c>
      <c r="AW131" s="13" t="s">
        <v>36</v>
      </c>
      <c r="AX131" s="13" t="s">
        <v>87</v>
      </c>
      <c r="AY131" s="153" t="s">
        <v>136</v>
      </c>
    </row>
    <row r="132" spans="2:65" s="1" customFormat="1" ht="21.75" customHeight="1">
      <c r="B132" s="130"/>
      <c r="C132" s="131" t="s">
        <v>152</v>
      </c>
      <c r="D132" s="131" t="s">
        <v>138</v>
      </c>
      <c r="E132" s="132" t="s">
        <v>478</v>
      </c>
      <c r="F132" s="133" t="s">
        <v>479</v>
      </c>
      <c r="G132" s="134" t="s">
        <v>184</v>
      </c>
      <c r="H132" s="135">
        <v>25.111999999999998</v>
      </c>
      <c r="I132" s="136"/>
      <c r="J132" s="137">
        <f>ROUND(I132*H132,2)</f>
        <v>0</v>
      </c>
      <c r="K132" s="133" t="s">
        <v>142</v>
      </c>
      <c r="L132" s="30"/>
      <c r="M132" s="138" t="s">
        <v>1</v>
      </c>
      <c r="N132" s="139" t="s">
        <v>44</v>
      </c>
      <c r="P132" s="140">
        <f>O132*H132</f>
        <v>0</v>
      </c>
      <c r="Q132" s="140">
        <v>0</v>
      </c>
      <c r="R132" s="140">
        <f>Q132*H132</f>
        <v>0</v>
      </c>
      <c r="S132" s="140">
        <v>0</v>
      </c>
      <c r="T132" s="141">
        <f>S132*H132</f>
        <v>0</v>
      </c>
      <c r="AR132" s="142" t="s">
        <v>143</v>
      </c>
      <c r="AT132" s="142" t="s">
        <v>138</v>
      </c>
      <c r="AU132" s="142" t="s">
        <v>89</v>
      </c>
      <c r="AY132" s="15" t="s">
        <v>136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5" t="s">
        <v>87</v>
      </c>
      <c r="BK132" s="143">
        <f>ROUND(I132*H132,2)</f>
        <v>0</v>
      </c>
      <c r="BL132" s="15" t="s">
        <v>143</v>
      </c>
      <c r="BM132" s="142" t="s">
        <v>480</v>
      </c>
    </row>
    <row r="133" spans="2:65" s="12" customFormat="1">
      <c r="B133" s="144"/>
      <c r="D133" s="145" t="s">
        <v>145</v>
      </c>
      <c r="E133" s="146" t="s">
        <v>1</v>
      </c>
      <c r="F133" s="147" t="s">
        <v>475</v>
      </c>
      <c r="H133" s="148">
        <v>25.111999999999998</v>
      </c>
      <c r="I133" s="149"/>
      <c r="L133" s="144"/>
      <c r="M133" s="150"/>
      <c r="T133" s="151"/>
      <c r="AT133" s="146" t="s">
        <v>145</v>
      </c>
      <c r="AU133" s="146" t="s">
        <v>89</v>
      </c>
      <c r="AV133" s="12" t="s">
        <v>89</v>
      </c>
      <c r="AW133" s="12" t="s">
        <v>36</v>
      </c>
      <c r="AX133" s="12" t="s">
        <v>79</v>
      </c>
      <c r="AY133" s="146" t="s">
        <v>136</v>
      </c>
    </row>
    <row r="134" spans="2:65" s="13" customFormat="1">
      <c r="B134" s="152"/>
      <c r="D134" s="145" t="s">
        <v>145</v>
      </c>
      <c r="E134" s="153" t="s">
        <v>1</v>
      </c>
      <c r="F134" s="154" t="s">
        <v>147</v>
      </c>
      <c r="H134" s="155">
        <v>25.111999999999998</v>
      </c>
      <c r="I134" s="156"/>
      <c r="L134" s="152"/>
      <c r="M134" s="157"/>
      <c r="T134" s="158"/>
      <c r="AT134" s="153" t="s">
        <v>145</v>
      </c>
      <c r="AU134" s="153" t="s">
        <v>89</v>
      </c>
      <c r="AV134" s="13" t="s">
        <v>143</v>
      </c>
      <c r="AW134" s="13" t="s">
        <v>36</v>
      </c>
      <c r="AX134" s="13" t="s">
        <v>87</v>
      </c>
      <c r="AY134" s="153" t="s">
        <v>136</v>
      </c>
    </row>
    <row r="135" spans="2:65" s="1" customFormat="1" ht="21.75" customHeight="1">
      <c r="B135" s="130"/>
      <c r="C135" s="131" t="s">
        <v>143</v>
      </c>
      <c r="D135" s="131" t="s">
        <v>138</v>
      </c>
      <c r="E135" s="132" t="s">
        <v>481</v>
      </c>
      <c r="F135" s="133" t="s">
        <v>482</v>
      </c>
      <c r="G135" s="134" t="s">
        <v>184</v>
      </c>
      <c r="H135" s="135">
        <v>214.66</v>
      </c>
      <c r="I135" s="136"/>
      <c r="J135" s="137">
        <f>ROUND(I135*H135,2)</f>
        <v>0</v>
      </c>
      <c r="K135" s="133" t="s">
        <v>142</v>
      </c>
      <c r="L135" s="30"/>
      <c r="M135" s="138" t="s">
        <v>1</v>
      </c>
      <c r="N135" s="139" t="s">
        <v>44</v>
      </c>
      <c r="P135" s="140">
        <f>O135*H135</f>
        <v>0</v>
      </c>
      <c r="Q135" s="140">
        <v>0</v>
      </c>
      <c r="R135" s="140">
        <f>Q135*H135</f>
        <v>0</v>
      </c>
      <c r="S135" s="140">
        <v>0</v>
      </c>
      <c r="T135" s="141">
        <f>S135*H135</f>
        <v>0</v>
      </c>
      <c r="AR135" s="142" t="s">
        <v>143</v>
      </c>
      <c r="AT135" s="142" t="s">
        <v>138</v>
      </c>
      <c r="AU135" s="142" t="s">
        <v>89</v>
      </c>
      <c r="AY135" s="15" t="s">
        <v>136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5" t="s">
        <v>87</v>
      </c>
      <c r="BK135" s="143">
        <f>ROUND(I135*H135,2)</f>
        <v>0</v>
      </c>
      <c r="BL135" s="15" t="s">
        <v>143</v>
      </c>
      <c r="BM135" s="142" t="s">
        <v>483</v>
      </c>
    </row>
    <row r="136" spans="2:65" s="12" customFormat="1">
      <c r="B136" s="144"/>
      <c r="D136" s="145" t="s">
        <v>145</v>
      </c>
      <c r="E136" s="146" t="s">
        <v>1</v>
      </c>
      <c r="F136" s="147" t="s">
        <v>477</v>
      </c>
      <c r="H136" s="148">
        <v>214.66</v>
      </c>
      <c r="I136" s="149"/>
      <c r="L136" s="144"/>
      <c r="M136" s="150"/>
      <c r="T136" s="151"/>
      <c r="AT136" s="146" t="s">
        <v>145</v>
      </c>
      <c r="AU136" s="146" t="s">
        <v>89</v>
      </c>
      <c r="AV136" s="12" t="s">
        <v>89</v>
      </c>
      <c r="AW136" s="12" t="s">
        <v>36</v>
      </c>
      <c r="AX136" s="12" t="s">
        <v>79</v>
      </c>
      <c r="AY136" s="146" t="s">
        <v>136</v>
      </c>
    </row>
    <row r="137" spans="2:65" s="13" customFormat="1">
      <c r="B137" s="152"/>
      <c r="D137" s="145" t="s">
        <v>145</v>
      </c>
      <c r="E137" s="153" t="s">
        <v>1</v>
      </c>
      <c r="F137" s="154" t="s">
        <v>147</v>
      </c>
      <c r="H137" s="155">
        <v>214.66</v>
      </c>
      <c r="I137" s="156"/>
      <c r="L137" s="152"/>
      <c r="M137" s="157"/>
      <c r="T137" s="158"/>
      <c r="AT137" s="153" t="s">
        <v>145</v>
      </c>
      <c r="AU137" s="153" t="s">
        <v>89</v>
      </c>
      <c r="AV137" s="13" t="s">
        <v>143</v>
      </c>
      <c r="AW137" s="13" t="s">
        <v>36</v>
      </c>
      <c r="AX137" s="13" t="s">
        <v>87</v>
      </c>
      <c r="AY137" s="153" t="s">
        <v>136</v>
      </c>
    </row>
    <row r="138" spans="2:65" s="1" customFormat="1" ht="16.5" customHeight="1">
      <c r="B138" s="130"/>
      <c r="C138" s="131" t="s">
        <v>161</v>
      </c>
      <c r="D138" s="131" t="s">
        <v>138</v>
      </c>
      <c r="E138" s="132" t="s">
        <v>484</v>
      </c>
      <c r="F138" s="133" t="s">
        <v>485</v>
      </c>
      <c r="G138" s="134" t="s">
        <v>184</v>
      </c>
      <c r="H138" s="135">
        <v>25.111999999999998</v>
      </c>
      <c r="I138" s="136"/>
      <c r="J138" s="137">
        <f>ROUND(I138*H138,2)</f>
        <v>0</v>
      </c>
      <c r="K138" s="133" t="s">
        <v>142</v>
      </c>
      <c r="L138" s="30"/>
      <c r="M138" s="138" t="s">
        <v>1</v>
      </c>
      <c r="N138" s="139" t="s">
        <v>44</v>
      </c>
      <c r="P138" s="140">
        <f>O138*H138</f>
        <v>0</v>
      </c>
      <c r="Q138" s="140">
        <v>0</v>
      </c>
      <c r="R138" s="140">
        <f>Q138*H138</f>
        <v>0</v>
      </c>
      <c r="S138" s="140">
        <v>0</v>
      </c>
      <c r="T138" s="141">
        <f>S138*H138</f>
        <v>0</v>
      </c>
      <c r="AR138" s="142" t="s">
        <v>143</v>
      </c>
      <c r="AT138" s="142" t="s">
        <v>138</v>
      </c>
      <c r="AU138" s="142" t="s">
        <v>89</v>
      </c>
      <c r="AY138" s="15" t="s">
        <v>136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5" t="s">
        <v>87</v>
      </c>
      <c r="BK138" s="143">
        <f>ROUND(I138*H138,2)</f>
        <v>0</v>
      </c>
      <c r="BL138" s="15" t="s">
        <v>143</v>
      </c>
      <c r="BM138" s="142" t="s">
        <v>486</v>
      </c>
    </row>
    <row r="139" spans="2:65" s="12" customFormat="1">
      <c r="B139" s="144"/>
      <c r="D139" s="145" t="s">
        <v>145</v>
      </c>
      <c r="E139" s="146" t="s">
        <v>1</v>
      </c>
      <c r="F139" s="147" t="s">
        <v>487</v>
      </c>
      <c r="H139" s="148">
        <v>25.111999999999998</v>
      </c>
      <c r="I139" s="149"/>
      <c r="L139" s="144"/>
      <c r="M139" s="150"/>
      <c r="T139" s="151"/>
      <c r="AT139" s="146" t="s">
        <v>145</v>
      </c>
      <c r="AU139" s="146" t="s">
        <v>89</v>
      </c>
      <c r="AV139" s="12" t="s">
        <v>89</v>
      </c>
      <c r="AW139" s="12" t="s">
        <v>36</v>
      </c>
      <c r="AX139" s="12" t="s">
        <v>79</v>
      </c>
      <c r="AY139" s="146" t="s">
        <v>136</v>
      </c>
    </row>
    <row r="140" spans="2:65" s="13" customFormat="1">
      <c r="B140" s="152"/>
      <c r="D140" s="145" t="s">
        <v>145</v>
      </c>
      <c r="E140" s="153" t="s">
        <v>1</v>
      </c>
      <c r="F140" s="154" t="s">
        <v>147</v>
      </c>
      <c r="H140" s="155">
        <v>25.111999999999998</v>
      </c>
      <c r="I140" s="156"/>
      <c r="L140" s="152"/>
      <c r="M140" s="157"/>
      <c r="T140" s="158"/>
      <c r="AT140" s="153" t="s">
        <v>145</v>
      </c>
      <c r="AU140" s="153" t="s">
        <v>89</v>
      </c>
      <c r="AV140" s="13" t="s">
        <v>143</v>
      </c>
      <c r="AW140" s="13" t="s">
        <v>36</v>
      </c>
      <c r="AX140" s="13" t="s">
        <v>87</v>
      </c>
      <c r="AY140" s="153" t="s">
        <v>136</v>
      </c>
    </row>
    <row r="141" spans="2:65" s="1" customFormat="1" ht="16.5" customHeight="1">
      <c r="B141" s="130"/>
      <c r="C141" s="131" t="s">
        <v>167</v>
      </c>
      <c r="D141" s="131" t="s">
        <v>138</v>
      </c>
      <c r="E141" s="132" t="s">
        <v>488</v>
      </c>
      <c r="F141" s="133" t="s">
        <v>489</v>
      </c>
      <c r="G141" s="134" t="s">
        <v>184</v>
      </c>
      <c r="H141" s="135">
        <v>214.66</v>
      </c>
      <c r="I141" s="136"/>
      <c r="J141" s="137">
        <f>ROUND(I141*H141,2)</f>
        <v>0</v>
      </c>
      <c r="K141" s="133" t="s">
        <v>142</v>
      </c>
      <c r="L141" s="30"/>
      <c r="M141" s="138" t="s">
        <v>1</v>
      </c>
      <c r="N141" s="139" t="s">
        <v>44</v>
      </c>
      <c r="P141" s="140">
        <f>O141*H141</f>
        <v>0</v>
      </c>
      <c r="Q141" s="140">
        <v>0</v>
      </c>
      <c r="R141" s="140">
        <f>Q141*H141</f>
        <v>0</v>
      </c>
      <c r="S141" s="140">
        <v>0</v>
      </c>
      <c r="T141" s="141">
        <f>S141*H141</f>
        <v>0</v>
      </c>
      <c r="AR141" s="142" t="s">
        <v>143</v>
      </c>
      <c r="AT141" s="142" t="s">
        <v>138</v>
      </c>
      <c r="AU141" s="142" t="s">
        <v>89</v>
      </c>
      <c r="AY141" s="15" t="s">
        <v>136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5" t="s">
        <v>87</v>
      </c>
      <c r="BK141" s="143">
        <f>ROUND(I141*H141,2)</f>
        <v>0</v>
      </c>
      <c r="BL141" s="15" t="s">
        <v>143</v>
      </c>
      <c r="BM141" s="142" t="s">
        <v>490</v>
      </c>
    </row>
    <row r="142" spans="2:65" s="12" customFormat="1">
      <c r="B142" s="144"/>
      <c r="D142" s="145" t="s">
        <v>145</v>
      </c>
      <c r="E142" s="146" t="s">
        <v>1</v>
      </c>
      <c r="F142" s="147" t="s">
        <v>477</v>
      </c>
      <c r="H142" s="148">
        <v>214.66</v>
      </c>
      <c r="I142" s="149"/>
      <c r="L142" s="144"/>
      <c r="M142" s="150"/>
      <c r="T142" s="151"/>
      <c r="AT142" s="146" t="s">
        <v>145</v>
      </c>
      <c r="AU142" s="146" t="s">
        <v>89</v>
      </c>
      <c r="AV142" s="12" t="s">
        <v>89</v>
      </c>
      <c r="AW142" s="12" t="s">
        <v>36</v>
      </c>
      <c r="AX142" s="12" t="s">
        <v>79</v>
      </c>
      <c r="AY142" s="146" t="s">
        <v>136</v>
      </c>
    </row>
    <row r="143" spans="2:65" s="13" customFormat="1">
      <c r="B143" s="152"/>
      <c r="D143" s="145" t="s">
        <v>145</v>
      </c>
      <c r="E143" s="153" t="s">
        <v>1</v>
      </c>
      <c r="F143" s="154" t="s">
        <v>147</v>
      </c>
      <c r="H143" s="155">
        <v>214.66</v>
      </c>
      <c r="I143" s="156"/>
      <c r="L143" s="152"/>
      <c r="M143" s="157"/>
      <c r="T143" s="158"/>
      <c r="AT143" s="153" t="s">
        <v>145</v>
      </c>
      <c r="AU143" s="153" t="s">
        <v>89</v>
      </c>
      <c r="AV143" s="13" t="s">
        <v>143</v>
      </c>
      <c r="AW143" s="13" t="s">
        <v>36</v>
      </c>
      <c r="AX143" s="13" t="s">
        <v>87</v>
      </c>
      <c r="AY143" s="153" t="s">
        <v>136</v>
      </c>
    </row>
    <row r="144" spans="2:65" s="1" customFormat="1" ht="16.5" customHeight="1">
      <c r="B144" s="130"/>
      <c r="C144" s="131" t="s">
        <v>171</v>
      </c>
      <c r="D144" s="131" t="s">
        <v>138</v>
      </c>
      <c r="E144" s="132" t="s">
        <v>384</v>
      </c>
      <c r="F144" s="133" t="s">
        <v>385</v>
      </c>
      <c r="G144" s="134" t="s">
        <v>184</v>
      </c>
      <c r="H144" s="135">
        <v>36.712000000000003</v>
      </c>
      <c r="I144" s="136"/>
      <c r="J144" s="137">
        <f>ROUND(I144*H144,2)</f>
        <v>0</v>
      </c>
      <c r="K144" s="133" t="s">
        <v>142</v>
      </c>
      <c r="L144" s="30"/>
      <c r="M144" s="138" t="s">
        <v>1</v>
      </c>
      <c r="N144" s="139" t="s">
        <v>44</v>
      </c>
      <c r="P144" s="140">
        <f>O144*H144</f>
        <v>0</v>
      </c>
      <c r="Q144" s="140">
        <v>0</v>
      </c>
      <c r="R144" s="140">
        <f>Q144*H144</f>
        <v>0</v>
      </c>
      <c r="S144" s="140">
        <v>0</v>
      </c>
      <c r="T144" s="141">
        <f>S144*H144</f>
        <v>0</v>
      </c>
      <c r="AR144" s="142" t="s">
        <v>143</v>
      </c>
      <c r="AT144" s="142" t="s">
        <v>138</v>
      </c>
      <c r="AU144" s="142" t="s">
        <v>89</v>
      </c>
      <c r="AY144" s="15" t="s">
        <v>136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5" t="s">
        <v>87</v>
      </c>
      <c r="BK144" s="143">
        <f>ROUND(I144*H144,2)</f>
        <v>0</v>
      </c>
      <c r="BL144" s="15" t="s">
        <v>143</v>
      </c>
      <c r="BM144" s="142" t="s">
        <v>491</v>
      </c>
    </row>
    <row r="145" spans="2:65" s="12" customFormat="1">
      <c r="B145" s="144"/>
      <c r="D145" s="145" t="s">
        <v>145</v>
      </c>
      <c r="E145" s="146" t="s">
        <v>1</v>
      </c>
      <c r="F145" s="147" t="s">
        <v>492</v>
      </c>
      <c r="H145" s="148">
        <v>36.712000000000003</v>
      </c>
      <c r="I145" s="149"/>
      <c r="L145" s="144"/>
      <c r="M145" s="150"/>
      <c r="T145" s="151"/>
      <c r="AT145" s="146" t="s">
        <v>145</v>
      </c>
      <c r="AU145" s="146" t="s">
        <v>89</v>
      </c>
      <c r="AV145" s="12" t="s">
        <v>89</v>
      </c>
      <c r="AW145" s="12" t="s">
        <v>36</v>
      </c>
      <c r="AX145" s="12" t="s">
        <v>79</v>
      </c>
      <c r="AY145" s="146" t="s">
        <v>136</v>
      </c>
    </row>
    <row r="146" spans="2:65" s="13" customFormat="1">
      <c r="B146" s="152"/>
      <c r="D146" s="145" t="s">
        <v>145</v>
      </c>
      <c r="E146" s="153" t="s">
        <v>1</v>
      </c>
      <c r="F146" s="154" t="s">
        <v>147</v>
      </c>
      <c r="H146" s="155">
        <v>36.712000000000003</v>
      </c>
      <c r="I146" s="156"/>
      <c r="L146" s="152"/>
      <c r="M146" s="157"/>
      <c r="T146" s="158"/>
      <c r="AT146" s="153" t="s">
        <v>145</v>
      </c>
      <c r="AU146" s="153" t="s">
        <v>89</v>
      </c>
      <c r="AV146" s="13" t="s">
        <v>143</v>
      </c>
      <c r="AW146" s="13" t="s">
        <v>36</v>
      </c>
      <c r="AX146" s="13" t="s">
        <v>87</v>
      </c>
      <c r="AY146" s="153" t="s">
        <v>136</v>
      </c>
    </row>
    <row r="147" spans="2:65" s="1" customFormat="1" ht="16.5" customHeight="1">
      <c r="B147" s="130"/>
      <c r="C147" s="131" t="s">
        <v>176</v>
      </c>
      <c r="D147" s="131" t="s">
        <v>138</v>
      </c>
      <c r="E147" s="132" t="s">
        <v>493</v>
      </c>
      <c r="F147" s="133" t="s">
        <v>494</v>
      </c>
      <c r="G147" s="134" t="s">
        <v>184</v>
      </c>
      <c r="H147" s="135">
        <v>220.03</v>
      </c>
      <c r="I147" s="136"/>
      <c r="J147" s="137">
        <f>ROUND(I147*H147,2)</f>
        <v>0</v>
      </c>
      <c r="K147" s="133" t="s">
        <v>142</v>
      </c>
      <c r="L147" s="30"/>
      <c r="M147" s="138" t="s">
        <v>1</v>
      </c>
      <c r="N147" s="139" t="s">
        <v>44</v>
      </c>
      <c r="P147" s="140">
        <f>O147*H147</f>
        <v>0</v>
      </c>
      <c r="Q147" s="140">
        <v>0</v>
      </c>
      <c r="R147" s="140">
        <f>Q147*H147</f>
        <v>0</v>
      </c>
      <c r="S147" s="140">
        <v>0</v>
      </c>
      <c r="T147" s="141">
        <f>S147*H147</f>
        <v>0</v>
      </c>
      <c r="AR147" s="142" t="s">
        <v>143</v>
      </c>
      <c r="AT147" s="142" t="s">
        <v>138</v>
      </c>
      <c r="AU147" s="142" t="s">
        <v>89</v>
      </c>
      <c r="AY147" s="15" t="s">
        <v>136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5" t="s">
        <v>87</v>
      </c>
      <c r="BK147" s="143">
        <f>ROUND(I147*H147,2)</f>
        <v>0</v>
      </c>
      <c r="BL147" s="15" t="s">
        <v>143</v>
      </c>
      <c r="BM147" s="142" t="s">
        <v>495</v>
      </c>
    </row>
    <row r="148" spans="2:65" s="12" customFormat="1">
      <c r="B148" s="144"/>
      <c r="D148" s="145" t="s">
        <v>145</v>
      </c>
      <c r="E148" s="146" t="s">
        <v>1</v>
      </c>
      <c r="F148" s="147" t="s">
        <v>496</v>
      </c>
      <c r="H148" s="148">
        <v>203.06</v>
      </c>
      <c r="I148" s="149"/>
      <c r="L148" s="144"/>
      <c r="M148" s="150"/>
      <c r="T148" s="151"/>
      <c r="AT148" s="146" t="s">
        <v>145</v>
      </c>
      <c r="AU148" s="146" t="s">
        <v>89</v>
      </c>
      <c r="AV148" s="12" t="s">
        <v>89</v>
      </c>
      <c r="AW148" s="12" t="s">
        <v>36</v>
      </c>
      <c r="AX148" s="12" t="s">
        <v>79</v>
      </c>
      <c r="AY148" s="146" t="s">
        <v>136</v>
      </c>
    </row>
    <row r="149" spans="2:65" s="12" customFormat="1">
      <c r="B149" s="144"/>
      <c r="D149" s="145" t="s">
        <v>145</v>
      </c>
      <c r="E149" s="146" t="s">
        <v>1</v>
      </c>
      <c r="F149" s="147" t="s">
        <v>497</v>
      </c>
      <c r="H149" s="148">
        <v>16.97</v>
      </c>
      <c r="I149" s="149"/>
      <c r="L149" s="144"/>
      <c r="M149" s="150"/>
      <c r="T149" s="151"/>
      <c r="AT149" s="146" t="s">
        <v>145</v>
      </c>
      <c r="AU149" s="146" t="s">
        <v>89</v>
      </c>
      <c r="AV149" s="12" t="s">
        <v>89</v>
      </c>
      <c r="AW149" s="12" t="s">
        <v>36</v>
      </c>
      <c r="AX149" s="12" t="s">
        <v>79</v>
      </c>
      <c r="AY149" s="146" t="s">
        <v>136</v>
      </c>
    </row>
    <row r="150" spans="2:65" s="13" customFormat="1">
      <c r="B150" s="152"/>
      <c r="D150" s="145" t="s">
        <v>145</v>
      </c>
      <c r="E150" s="153" t="s">
        <v>1</v>
      </c>
      <c r="F150" s="154" t="s">
        <v>147</v>
      </c>
      <c r="H150" s="155">
        <v>220.03</v>
      </c>
      <c r="I150" s="156"/>
      <c r="L150" s="152"/>
      <c r="M150" s="157"/>
      <c r="T150" s="158"/>
      <c r="AT150" s="153" t="s">
        <v>145</v>
      </c>
      <c r="AU150" s="153" t="s">
        <v>89</v>
      </c>
      <c r="AV150" s="13" t="s">
        <v>143</v>
      </c>
      <c r="AW150" s="13" t="s">
        <v>36</v>
      </c>
      <c r="AX150" s="13" t="s">
        <v>87</v>
      </c>
      <c r="AY150" s="153" t="s">
        <v>136</v>
      </c>
    </row>
    <row r="151" spans="2:65" s="1" customFormat="1" ht="16.5" customHeight="1">
      <c r="B151" s="130"/>
      <c r="C151" s="131" t="s">
        <v>181</v>
      </c>
      <c r="D151" s="131" t="s">
        <v>138</v>
      </c>
      <c r="E151" s="132" t="s">
        <v>498</v>
      </c>
      <c r="F151" s="133" t="s">
        <v>499</v>
      </c>
      <c r="G151" s="134" t="s">
        <v>164</v>
      </c>
      <c r="H151" s="135">
        <v>68.95</v>
      </c>
      <c r="I151" s="136"/>
      <c r="J151" s="137">
        <f>ROUND(I151*H151,2)</f>
        <v>0</v>
      </c>
      <c r="K151" s="133" t="s">
        <v>142</v>
      </c>
      <c r="L151" s="30"/>
      <c r="M151" s="138" t="s">
        <v>1</v>
      </c>
      <c r="N151" s="139" t="s">
        <v>44</v>
      </c>
      <c r="P151" s="140">
        <f>O151*H151</f>
        <v>0</v>
      </c>
      <c r="Q151" s="140">
        <v>0</v>
      </c>
      <c r="R151" s="140">
        <f>Q151*H151</f>
        <v>0</v>
      </c>
      <c r="S151" s="140">
        <v>0</v>
      </c>
      <c r="T151" s="141">
        <f>S151*H151</f>
        <v>0</v>
      </c>
      <c r="AR151" s="142" t="s">
        <v>143</v>
      </c>
      <c r="AT151" s="142" t="s">
        <v>138</v>
      </c>
      <c r="AU151" s="142" t="s">
        <v>89</v>
      </c>
      <c r="AY151" s="15" t="s">
        <v>136</v>
      </c>
      <c r="BE151" s="143">
        <f>IF(N151="základní",J151,0)</f>
        <v>0</v>
      </c>
      <c r="BF151" s="143">
        <f>IF(N151="snížená",J151,0)</f>
        <v>0</v>
      </c>
      <c r="BG151" s="143">
        <f>IF(N151="zákl. přenesená",J151,0)</f>
        <v>0</v>
      </c>
      <c r="BH151" s="143">
        <f>IF(N151="sníž. přenesená",J151,0)</f>
        <v>0</v>
      </c>
      <c r="BI151" s="143">
        <f>IF(N151="nulová",J151,0)</f>
        <v>0</v>
      </c>
      <c r="BJ151" s="15" t="s">
        <v>87</v>
      </c>
      <c r="BK151" s="143">
        <f>ROUND(I151*H151,2)</f>
        <v>0</v>
      </c>
      <c r="BL151" s="15" t="s">
        <v>143</v>
      </c>
      <c r="BM151" s="142" t="s">
        <v>500</v>
      </c>
    </row>
    <row r="152" spans="2:65" s="12" customFormat="1">
      <c r="B152" s="144"/>
      <c r="D152" s="145" t="s">
        <v>145</v>
      </c>
      <c r="E152" s="146" t="s">
        <v>1</v>
      </c>
      <c r="F152" s="147" t="s">
        <v>501</v>
      </c>
      <c r="H152" s="148">
        <v>68.95</v>
      </c>
      <c r="I152" s="149"/>
      <c r="L152" s="144"/>
      <c r="M152" s="150"/>
      <c r="T152" s="151"/>
      <c r="AT152" s="146" t="s">
        <v>145</v>
      </c>
      <c r="AU152" s="146" t="s">
        <v>89</v>
      </c>
      <c r="AV152" s="12" t="s">
        <v>89</v>
      </c>
      <c r="AW152" s="12" t="s">
        <v>36</v>
      </c>
      <c r="AX152" s="12" t="s">
        <v>79</v>
      </c>
      <c r="AY152" s="146" t="s">
        <v>136</v>
      </c>
    </row>
    <row r="153" spans="2:65" s="13" customFormat="1">
      <c r="B153" s="152"/>
      <c r="D153" s="145" t="s">
        <v>145</v>
      </c>
      <c r="E153" s="153" t="s">
        <v>1</v>
      </c>
      <c r="F153" s="154" t="s">
        <v>147</v>
      </c>
      <c r="H153" s="155">
        <v>68.95</v>
      </c>
      <c r="I153" s="156"/>
      <c r="L153" s="152"/>
      <c r="M153" s="157"/>
      <c r="T153" s="158"/>
      <c r="AT153" s="153" t="s">
        <v>145</v>
      </c>
      <c r="AU153" s="153" t="s">
        <v>89</v>
      </c>
      <c r="AV153" s="13" t="s">
        <v>143</v>
      </c>
      <c r="AW153" s="13" t="s">
        <v>36</v>
      </c>
      <c r="AX153" s="13" t="s">
        <v>87</v>
      </c>
      <c r="AY153" s="153" t="s">
        <v>136</v>
      </c>
    </row>
    <row r="154" spans="2:65" s="1" customFormat="1" ht="16.5" customHeight="1">
      <c r="B154" s="130"/>
      <c r="C154" s="131" t="s">
        <v>187</v>
      </c>
      <c r="D154" s="131" t="s">
        <v>138</v>
      </c>
      <c r="E154" s="132" t="s">
        <v>502</v>
      </c>
      <c r="F154" s="133" t="s">
        <v>503</v>
      </c>
      <c r="G154" s="134" t="s">
        <v>164</v>
      </c>
      <c r="H154" s="135">
        <v>243.66</v>
      </c>
      <c r="I154" s="136"/>
      <c r="J154" s="137">
        <f>ROUND(I154*H154,2)</f>
        <v>0</v>
      </c>
      <c r="K154" s="133" t="s">
        <v>142</v>
      </c>
      <c r="L154" s="30"/>
      <c r="M154" s="138" t="s">
        <v>1</v>
      </c>
      <c r="N154" s="139" t="s">
        <v>44</v>
      </c>
      <c r="P154" s="140">
        <f>O154*H154</f>
        <v>0</v>
      </c>
      <c r="Q154" s="140">
        <v>0</v>
      </c>
      <c r="R154" s="140">
        <f>Q154*H154</f>
        <v>0</v>
      </c>
      <c r="S154" s="140">
        <v>0</v>
      </c>
      <c r="T154" s="141">
        <f>S154*H154</f>
        <v>0</v>
      </c>
      <c r="AR154" s="142" t="s">
        <v>143</v>
      </c>
      <c r="AT154" s="142" t="s">
        <v>138</v>
      </c>
      <c r="AU154" s="142" t="s">
        <v>89</v>
      </c>
      <c r="AY154" s="15" t="s">
        <v>136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5" t="s">
        <v>87</v>
      </c>
      <c r="BK154" s="143">
        <f>ROUND(I154*H154,2)</f>
        <v>0</v>
      </c>
      <c r="BL154" s="15" t="s">
        <v>143</v>
      </c>
      <c r="BM154" s="142" t="s">
        <v>504</v>
      </c>
    </row>
    <row r="155" spans="2:65" s="12" customFormat="1">
      <c r="B155" s="144"/>
      <c r="D155" s="145" t="s">
        <v>145</v>
      </c>
      <c r="E155" s="146" t="s">
        <v>1</v>
      </c>
      <c r="F155" s="147" t="s">
        <v>505</v>
      </c>
      <c r="H155" s="148">
        <v>243.66</v>
      </c>
      <c r="I155" s="149"/>
      <c r="L155" s="144"/>
      <c r="M155" s="150"/>
      <c r="T155" s="151"/>
      <c r="AT155" s="146" t="s">
        <v>145</v>
      </c>
      <c r="AU155" s="146" t="s">
        <v>89</v>
      </c>
      <c r="AV155" s="12" t="s">
        <v>89</v>
      </c>
      <c r="AW155" s="12" t="s">
        <v>36</v>
      </c>
      <c r="AX155" s="12" t="s">
        <v>79</v>
      </c>
      <c r="AY155" s="146" t="s">
        <v>136</v>
      </c>
    </row>
    <row r="156" spans="2:65" s="13" customFormat="1">
      <c r="B156" s="152"/>
      <c r="D156" s="145" t="s">
        <v>145</v>
      </c>
      <c r="E156" s="153" t="s">
        <v>1</v>
      </c>
      <c r="F156" s="154" t="s">
        <v>147</v>
      </c>
      <c r="H156" s="155">
        <v>243.66</v>
      </c>
      <c r="I156" s="156"/>
      <c r="L156" s="152"/>
      <c r="M156" s="157"/>
      <c r="T156" s="158"/>
      <c r="AT156" s="153" t="s">
        <v>145</v>
      </c>
      <c r="AU156" s="153" t="s">
        <v>89</v>
      </c>
      <c r="AV156" s="13" t="s">
        <v>143</v>
      </c>
      <c r="AW156" s="13" t="s">
        <v>36</v>
      </c>
      <c r="AX156" s="13" t="s">
        <v>87</v>
      </c>
      <c r="AY156" s="153" t="s">
        <v>136</v>
      </c>
    </row>
    <row r="157" spans="2:65" s="1" customFormat="1" ht="16.5" customHeight="1">
      <c r="B157" s="130"/>
      <c r="C157" s="131" t="s">
        <v>191</v>
      </c>
      <c r="D157" s="131" t="s">
        <v>138</v>
      </c>
      <c r="E157" s="132" t="s">
        <v>506</v>
      </c>
      <c r="F157" s="133" t="s">
        <v>507</v>
      </c>
      <c r="G157" s="134" t="s">
        <v>164</v>
      </c>
      <c r="H157" s="135">
        <v>158.61000000000001</v>
      </c>
      <c r="I157" s="136"/>
      <c r="J157" s="137">
        <f>ROUND(I157*H157,2)</f>
        <v>0</v>
      </c>
      <c r="K157" s="133" t="s">
        <v>142</v>
      </c>
      <c r="L157" s="30"/>
      <c r="M157" s="138" t="s">
        <v>1</v>
      </c>
      <c r="N157" s="139" t="s">
        <v>44</v>
      </c>
      <c r="P157" s="140">
        <f>O157*H157</f>
        <v>0</v>
      </c>
      <c r="Q157" s="140">
        <v>0</v>
      </c>
      <c r="R157" s="140">
        <f>Q157*H157</f>
        <v>0</v>
      </c>
      <c r="S157" s="140">
        <v>0</v>
      </c>
      <c r="T157" s="141">
        <f>S157*H157</f>
        <v>0</v>
      </c>
      <c r="AR157" s="142" t="s">
        <v>143</v>
      </c>
      <c r="AT157" s="142" t="s">
        <v>138</v>
      </c>
      <c r="AU157" s="142" t="s">
        <v>89</v>
      </c>
      <c r="AY157" s="15" t="s">
        <v>136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5" t="s">
        <v>87</v>
      </c>
      <c r="BK157" s="143">
        <f>ROUND(I157*H157,2)</f>
        <v>0</v>
      </c>
      <c r="BL157" s="15" t="s">
        <v>143</v>
      </c>
      <c r="BM157" s="142" t="s">
        <v>508</v>
      </c>
    </row>
    <row r="158" spans="2:65" s="12" customFormat="1">
      <c r="B158" s="144"/>
      <c r="D158" s="145" t="s">
        <v>145</v>
      </c>
      <c r="E158" s="146" t="s">
        <v>1</v>
      </c>
      <c r="F158" s="147" t="s">
        <v>509</v>
      </c>
      <c r="H158" s="148">
        <v>158.61000000000001</v>
      </c>
      <c r="I158" s="149"/>
      <c r="L158" s="144"/>
      <c r="M158" s="150"/>
      <c r="T158" s="151"/>
      <c r="AT158" s="146" t="s">
        <v>145</v>
      </c>
      <c r="AU158" s="146" t="s">
        <v>89</v>
      </c>
      <c r="AV158" s="12" t="s">
        <v>89</v>
      </c>
      <c r="AW158" s="12" t="s">
        <v>36</v>
      </c>
      <c r="AX158" s="12" t="s">
        <v>79</v>
      </c>
      <c r="AY158" s="146" t="s">
        <v>136</v>
      </c>
    </row>
    <row r="159" spans="2:65" s="13" customFormat="1">
      <c r="B159" s="152"/>
      <c r="D159" s="145" t="s">
        <v>145</v>
      </c>
      <c r="E159" s="153" t="s">
        <v>1</v>
      </c>
      <c r="F159" s="154" t="s">
        <v>147</v>
      </c>
      <c r="H159" s="155">
        <v>158.61000000000001</v>
      </c>
      <c r="I159" s="156"/>
      <c r="L159" s="152"/>
      <c r="M159" s="157"/>
      <c r="T159" s="158"/>
      <c r="AT159" s="153" t="s">
        <v>145</v>
      </c>
      <c r="AU159" s="153" t="s">
        <v>89</v>
      </c>
      <c r="AV159" s="13" t="s">
        <v>143</v>
      </c>
      <c r="AW159" s="13" t="s">
        <v>36</v>
      </c>
      <c r="AX159" s="13" t="s">
        <v>87</v>
      </c>
      <c r="AY159" s="153" t="s">
        <v>136</v>
      </c>
    </row>
    <row r="160" spans="2:65" s="11" customFormat="1" ht="22.9" customHeight="1">
      <c r="B160" s="118"/>
      <c r="D160" s="119" t="s">
        <v>78</v>
      </c>
      <c r="E160" s="128" t="s">
        <v>152</v>
      </c>
      <c r="F160" s="128" t="s">
        <v>510</v>
      </c>
      <c r="I160" s="121"/>
      <c r="J160" s="129">
        <f>BK160</f>
        <v>0</v>
      </c>
      <c r="L160" s="118"/>
      <c r="M160" s="123"/>
      <c r="P160" s="124">
        <f>SUM(P161:P164)</f>
        <v>0</v>
      </c>
      <c r="R160" s="124">
        <f>SUM(R161:R164)</f>
        <v>310.48379999999997</v>
      </c>
      <c r="T160" s="125">
        <f>SUM(T161:T164)</f>
        <v>0</v>
      </c>
      <c r="AR160" s="119" t="s">
        <v>87</v>
      </c>
      <c r="AT160" s="126" t="s">
        <v>78</v>
      </c>
      <c r="AU160" s="126" t="s">
        <v>87</v>
      </c>
      <c r="AY160" s="119" t="s">
        <v>136</v>
      </c>
      <c r="BK160" s="127">
        <f>SUM(BK161:BK164)</f>
        <v>0</v>
      </c>
    </row>
    <row r="161" spans="2:65" s="1" customFormat="1" ht="16.5" customHeight="1">
      <c r="B161" s="130"/>
      <c r="C161" s="131" t="s">
        <v>8</v>
      </c>
      <c r="D161" s="131" t="s">
        <v>138</v>
      </c>
      <c r="E161" s="132" t="s">
        <v>511</v>
      </c>
      <c r="F161" s="133" t="s">
        <v>512</v>
      </c>
      <c r="G161" s="134" t="s">
        <v>184</v>
      </c>
      <c r="H161" s="135">
        <v>135</v>
      </c>
      <c r="I161" s="136"/>
      <c r="J161" s="137">
        <f>ROUND(I161*H161,2)</f>
        <v>0</v>
      </c>
      <c r="K161" s="133" t="s">
        <v>142</v>
      </c>
      <c r="L161" s="30"/>
      <c r="M161" s="138" t="s">
        <v>1</v>
      </c>
      <c r="N161" s="139" t="s">
        <v>44</v>
      </c>
      <c r="P161" s="140">
        <f>O161*H161</f>
        <v>0</v>
      </c>
      <c r="Q161" s="140">
        <v>2.2998799999999999</v>
      </c>
      <c r="R161" s="140">
        <f>Q161*H161</f>
        <v>310.48379999999997</v>
      </c>
      <c r="S161" s="140">
        <v>0</v>
      </c>
      <c r="T161" s="141">
        <f>S161*H161</f>
        <v>0</v>
      </c>
      <c r="AR161" s="142" t="s">
        <v>143</v>
      </c>
      <c r="AT161" s="142" t="s">
        <v>138</v>
      </c>
      <c r="AU161" s="142" t="s">
        <v>89</v>
      </c>
      <c r="AY161" s="15" t="s">
        <v>136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5" t="s">
        <v>87</v>
      </c>
      <c r="BK161" s="143">
        <f>ROUND(I161*H161,2)</f>
        <v>0</v>
      </c>
      <c r="BL161" s="15" t="s">
        <v>143</v>
      </c>
      <c r="BM161" s="142" t="s">
        <v>513</v>
      </c>
    </row>
    <row r="162" spans="2:65" s="1" customFormat="1" ht="39">
      <c r="B162" s="30"/>
      <c r="D162" s="145" t="s">
        <v>327</v>
      </c>
      <c r="F162" s="159" t="s">
        <v>514</v>
      </c>
      <c r="I162" s="160"/>
      <c r="L162" s="30"/>
      <c r="M162" s="161"/>
      <c r="T162" s="54"/>
      <c r="AT162" s="15" t="s">
        <v>327</v>
      </c>
      <c r="AU162" s="15" t="s">
        <v>89</v>
      </c>
    </row>
    <row r="163" spans="2:65" s="12" customFormat="1">
      <c r="B163" s="144"/>
      <c r="D163" s="145" t="s">
        <v>145</v>
      </c>
      <c r="E163" s="146" t="s">
        <v>1</v>
      </c>
      <c r="F163" s="147" t="s">
        <v>515</v>
      </c>
      <c r="H163" s="148">
        <v>135</v>
      </c>
      <c r="I163" s="149"/>
      <c r="L163" s="144"/>
      <c r="M163" s="150"/>
      <c r="T163" s="151"/>
      <c r="AT163" s="146" t="s">
        <v>145</v>
      </c>
      <c r="AU163" s="146" t="s">
        <v>89</v>
      </c>
      <c r="AV163" s="12" t="s">
        <v>89</v>
      </c>
      <c r="AW163" s="12" t="s">
        <v>36</v>
      </c>
      <c r="AX163" s="12" t="s">
        <v>79</v>
      </c>
      <c r="AY163" s="146" t="s">
        <v>136</v>
      </c>
    </row>
    <row r="164" spans="2:65" s="13" customFormat="1">
      <c r="B164" s="152"/>
      <c r="D164" s="145" t="s">
        <v>145</v>
      </c>
      <c r="E164" s="153" t="s">
        <v>1</v>
      </c>
      <c r="F164" s="154" t="s">
        <v>147</v>
      </c>
      <c r="H164" s="155">
        <v>135</v>
      </c>
      <c r="I164" s="156"/>
      <c r="L164" s="152"/>
      <c r="M164" s="157"/>
      <c r="T164" s="158"/>
      <c r="AT164" s="153" t="s">
        <v>145</v>
      </c>
      <c r="AU164" s="153" t="s">
        <v>89</v>
      </c>
      <c r="AV164" s="13" t="s">
        <v>143</v>
      </c>
      <c r="AW164" s="13" t="s">
        <v>36</v>
      </c>
      <c r="AX164" s="13" t="s">
        <v>87</v>
      </c>
      <c r="AY164" s="153" t="s">
        <v>136</v>
      </c>
    </row>
    <row r="165" spans="2:65" s="11" customFormat="1" ht="22.9" customHeight="1">
      <c r="B165" s="118"/>
      <c r="D165" s="119" t="s">
        <v>78</v>
      </c>
      <c r="E165" s="128" t="s">
        <v>143</v>
      </c>
      <c r="F165" s="128" t="s">
        <v>424</v>
      </c>
      <c r="I165" s="121"/>
      <c r="J165" s="129">
        <f>BK165</f>
        <v>0</v>
      </c>
      <c r="L165" s="118"/>
      <c r="M165" s="123"/>
      <c r="P165" s="124">
        <f>SUM(P166:P172)</f>
        <v>0</v>
      </c>
      <c r="R165" s="124">
        <f>SUM(R166:R172)</f>
        <v>21.805056</v>
      </c>
      <c r="T165" s="125">
        <f>SUM(T166:T172)</f>
        <v>0</v>
      </c>
      <c r="AR165" s="119" t="s">
        <v>87</v>
      </c>
      <c r="AT165" s="126" t="s">
        <v>78</v>
      </c>
      <c r="AU165" s="126" t="s">
        <v>87</v>
      </c>
      <c r="AY165" s="119" t="s">
        <v>136</v>
      </c>
      <c r="BK165" s="127">
        <f>SUM(BK166:BK172)</f>
        <v>0</v>
      </c>
    </row>
    <row r="166" spans="2:65" s="1" customFormat="1" ht="16.5" customHeight="1">
      <c r="B166" s="130"/>
      <c r="C166" s="131" t="s">
        <v>198</v>
      </c>
      <c r="D166" s="131" t="s">
        <v>138</v>
      </c>
      <c r="E166" s="132" t="s">
        <v>431</v>
      </c>
      <c r="F166" s="133" t="s">
        <v>432</v>
      </c>
      <c r="G166" s="134" t="s">
        <v>184</v>
      </c>
      <c r="H166" s="135">
        <v>10.92</v>
      </c>
      <c r="I166" s="136"/>
      <c r="J166" s="137">
        <f>ROUND(I166*H166,2)</f>
        <v>0</v>
      </c>
      <c r="K166" s="133" t="s">
        <v>142</v>
      </c>
      <c r="L166" s="30"/>
      <c r="M166" s="138" t="s">
        <v>1</v>
      </c>
      <c r="N166" s="139" t="s">
        <v>44</v>
      </c>
      <c r="P166" s="140">
        <f>O166*H166</f>
        <v>0</v>
      </c>
      <c r="Q166" s="140">
        <v>1.9967999999999999</v>
      </c>
      <c r="R166" s="140">
        <f>Q166*H166</f>
        <v>21.805056</v>
      </c>
      <c r="S166" s="140">
        <v>0</v>
      </c>
      <c r="T166" s="141">
        <f>S166*H166</f>
        <v>0</v>
      </c>
      <c r="AR166" s="142" t="s">
        <v>143</v>
      </c>
      <c r="AT166" s="142" t="s">
        <v>138</v>
      </c>
      <c r="AU166" s="142" t="s">
        <v>89</v>
      </c>
      <c r="AY166" s="15" t="s">
        <v>136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5" t="s">
        <v>87</v>
      </c>
      <c r="BK166" s="143">
        <f>ROUND(I166*H166,2)</f>
        <v>0</v>
      </c>
      <c r="BL166" s="15" t="s">
        <v>143</v>
      </c>
      <c r="BM166" s="142" t="s">
        <v>516</v>
      </c>
    </row>
    <row r="167" spans="2:65" s="1" customFormat="1" ht="19.5">
      <c r="B167" s="30"/>
      <c r="D167" s="145" t="s">
        <v>327</v>
      </c>
      <c r="F167" s="159" t="s">
        <v>517</v>
      </c>
      <c r="I167" s="160"/>
      <c r="L167" s="30"/>
      <c r="M167" s="161"/>
      <c r="T167" s="54"/>
      <c r="AT167" s="15" t="s">
        <v>327</v>
      </c>
      <c r="AU167" s="15" t="s">
        <v>89</v>
      </c>
    </row>
    <row r="168" spans="2:65" s="12" customFormat="1">
      <c r="B168" s="144"/>
      <c r="D168" s="145" t="s">
        <v>145</v>
      </c>
      <c r="E168" s="146" t="s">
        <v>1</v>
      </c>
      <c r="F168" s="147" t="s">
        <v>518</v>
      </c>
      <c r="H168" s="148">
        <v>10.92</v>
      </c>
      <c r="I168" s="149"/>
      <c r="L168" s="144"/>
      <c r="M168" s="150"/>
      <c r="T168" s="151"/>
      <c r="AT168" s="146" t="s">
        <v>145</v>
      </c>
      <c r="AU168" s="146" t="s">
        <v>89</v>
      </c>
      <c r="AV168" s="12" t="s">
        <v>89</v>
      </c>
      <c r="AW168" s="12" t="s">
        <v>36</v>
      </c>
      <c r="AX168" s="12" t="s">
        <v>79</v>
      </c>
      <c r="AY168" s="146" t="s">
        <v>136</v>
      </c>
    </row>
    <row r="169" spans="2:65" s="13" customFormat="1">
      <c r="B169" s="152"/>
      <c r="D169" s="145" t="s">
        <v>145</v>
      </c>
      <c r="E169" s="153" t="s">
        <v>1</v>
      </c>
      <c r="F169" s="154" t="s">
        <v>147</v>
      </c>
      <c r="H169" s="155">
        <v>10.92</v>
      </c>
      <c r="I169" s="156"/>
      <c r="L169" s="152"/>
      <c r="M169" s="157"/>
      <c r="T169" s="158"/>
      <c r="AT169" s="153" t="s">
        <v>145</v>
      </c>
      <c r="AU169" s="153" t="s">
        <v>89</v>
      </c>
      <c r="AV169" s="13" t="s">
        <v>143</v>
      </c>
      <c r="AW169" s="13" t="s">
        <v>36</v>
      </c>
      <c r="AX169" s="13" t="s">
        <v>87</v>
      </c>
      <c r="AY169" s="153" t="s">
        <v>136</v>
      </c>
    </row>
    <row r="170" spans="2:65" s="1" customFormat="1" ht="16.5" customHeight="1">
      <c r="B170" s="130"/>
      <c r="C170" s="131" t="s">
        <v>202</v>
      </c>
      <c r="D170" s="131" t="s">
        <v>138</v>
      </c>
      <c r="E170" s="132" t="s">
        <v>437</v>
      </c>
      <c r="F170" s="133" t="s">
        <v>438</v>
      </c>
      <c r="G170" s="134" t="s">
        <v>164</v>
      </c>
      <c r="H170" s="135">
        <v>31.35</v>
      </c>
      <c r="I170" s="136"/>
      <c r="J170" s="137">
        <f>ROUND(I170*H170,2)</f>
        <v>0</v>
      </c>
      <c r="K170" s="133" t="s">
        <v>142</v>
      </c>
      <c r="L170" s="30"/>
      <c r="M170" s="138" t="s">
        <v>1</v>
      </c>
      <c r="N170" s="139" t="s">
        <v>44</v>
      </c>
      <c r="P170" s="140">
        <f>O170*H170</f>
        <v>0</v>
      </c>
      <c r="Q170" s="140">
        <v>0</v>
      </c>
      <c r="R170" s="140">
        <f>Q170*H170</f>
        <v>0</v>
      </c>
      <c r="S170" s="140">
        <v>0</v>
      </c>
      <c r="T170" s="141">
        <f>S170*H170</f>
        <v>0</v>
      </c>
      <c r="AR170" s="142" t="s">
        <v>143</v>
      </c>
      <c r="AT170" s="142" t="s">
        <v>138</v>
      </c>
      <c r="AU170" s="142" t="s">
        <v>89</v>
      </c>
      <c r="AY170" s="15" t="s">
        <v>136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5" t="s">
        <v>87</v>
      </c>
      <c r="BK170" s="143">
        <f>ROUND(I170*H170,2)</f>
        <v>0</v>
      </c>
      <c r="BL170" s="15" t="s">
        <v>143</v>
      </c>
      <c r="BM170" s="142" t="s">
        <v>519</v>
      </c>
    </row>
    <row r="171" spans="2:65" s="12" customFormat="1">
      <c r="B171" s="144"/>
      <c r="D171" s="145" t="s">
        <v>145</v>
      </c>
      <c r="E171" s="146" t="s">
        <v>1</v>
      </c>
      <c r="F171" s="147" t="s">
        <v>520</v>
      </c>
      <c r="H171" s="148">
        <v>31.35</v>
      </c>
      <c r="I171" s="149"/>
      <c r="L171" s="144"/>
      <c r="M171" s="150"/>
      <c r="T171" s="151"/>
      <c r="AT171" s="146" t="s">
        <v>145</v>
      </c>
      <c r="AU171" s="146" t="s">
        <v>89</v>
      </c>
      <c r="AV171" s="12" t="s">
        <v>89</v>
      </c>
      <c r="AW171" s="12" t="s">
        <v>36</v>
      </c>
      <c r="AX171" s="12" t="s">
        <v>79</v>
      </c>
      <c r="AY171" s="146" t="s">
        <v>136</v>
      </c>
    </row>
    <row r="172" spans="2:65" s="13" customFormat="1">
      <c r="B172" s="152"/>
      <c r="D172" s="145" t="s">
        <v>145</v>
      </c>
      <c r="E172" s="153" t="s">
        <v>1</v>
      </c>
      <c r="F172" s="154" t="s">
        <v>147</v>
      </c>
      <c r="H172" s="155">
        <v>31.35</v>
      </c>
      <c r="I172" s="156"/>
      <c r="L172" s="152"/>
      <c r="M172" s="157"/>
      <c r="T172" s="158"/>
      <c r="AT172" s="153" t="s">
        <v>145</v>
      </c>
      <c r="AU172" s="153" t="s">
        <v>89</v>
      </c>
      <c r="AV172" s="13" t="s">
        <v>143</v>
      </c>
      <c r="AW172" s="13" t="s">
        <v>36</v>
      </c>
      <c r="AX172" s="13" t="s">
        <v>87</v>
      </c>
      <c r="AY172" s="153" t="s">
        <v>136</v>
      </c>
    </row>
    <row r="173" spans="2:65" s="11" customFormat="1" ht="22.9" customHeight="1">
      <c r="B173" s="118"/>
      <c r="D173" s="119" t="s">
        <v>78</v>
      </c>
      <c r="E173" s="128" t="s">
        <v>161</v>
      </c>
      <c r="F173" s="128" t="s">
        <v>212</v>
      </c>
      <c r="I173" s="121"/>
      <c r="J173" s="129">
        <f>BK173</f>
        <v>0</v>
      </c>
      <c r="L173" s="118"/>
      <c r="M173" s="123"/>
      <c r="P173" s="124">
        <f>SUM(P174:P177)</f>
        <v>0</v>
      </c>
      <c r="R173" s="124">
        <f>SUM(R174:R177)</f>
        <v>47.575499999999998</v>
      </c>
      <c r="T173" s="125">
        <f>SUM(T174:T177)</f>
        <v>0</v>
      </c>
      <c r="AR173" s="119" t="s">
        <v>87</v>
      </c>
      <c r="AT173" s="126" t="s">
        <v>78</v>
      </c>
      <c r="AU173" s="126" t="s">
        <v>87</v>
      </c>
      <c r="AY173" s="119" t="s">
        <v>136</v>
      </c>
      <c r="BK173" s="127">
        <f>SUM(BK174:BK177)</f>
        <v>0</v>
      </c>
    </row>
    <row r="174" spans="2:65" s="1" customFormat="1" ht="16.5" customHeight="1">
      <c r="B174" s="130"/>
      <c r="C174" s="131" t="s">
        <v>207</v>
      </c>
      <c r="D174" s="131" t="s">
        <v>138</v>
      </c>
      <c r="E174" s="132" t="s">
        <v>521</v>
      </c>
      <c r="F174" s="133" t="s">
        <v>522</v>
      </c>
      <c r="G174" s="134" t="s">
        <v>164</v>
      </c>
      <c r="H174" s="135">
        <v>68.95</v>
      </c>
      <c r="I174" s="136"/>
      <c r="J174" s="137">
        <f>ROUND(I174*H174,2)</f>
        <v>0</v>
      </c>
      <c r="K174" s="133" t="s">
        <v>142</v>
      </c>
      <c r="L174" s="30"/>
      <c r="M174" s="138" t="s">
        <v>1</v>
      </c>
      <c r="N174" s="139" t="s">
        <v>44</v>
      </c>
      <c r="P174" s="140">
        <f>O174*H174</f>
        <v>0</v>
      </c>
      <c r="Q174" s="140">
        <v>0.69</v>
      </c>
      <c r="R174" s="140">
        <f>Q174*H174</f>
        <v>47.575499999999998</v>
      </c>
      <c r="S174" s="140">
        <v>0</v>
      </c>
      <c r="T174" s="141">
        <f>S174*H174</f>
        <v>0</v>
      </c>
      <c r="AR174" s="142" t="s">
        <v>143</v>
      </c>
      <c r="AT174" s="142" t="s">
        <v>138</v>
      </c>
      <c r="AU174" s="142" t="s">
        <v>89</v>
      </c>
      <c r="AY174" s="15" t="s">
        <v>136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5" t="s">
        <v>87</v>
      </c>
      <c r="BK174" s="143">
        <f>ROUND(I174*H174,2)</f>
        <v>0</v>
      </c>
      <c r="BL174" s="15" t="s">
        <v>143</v>
      </c>
      <c r="BM174" s="142" t="s">
        <v>523</v>
      </c>
    </row>
    <row r="175" spans="2:65" s="1" customFormat="1" ht="19.5">
      <c r="B175" s="30"/>
      <c r="D175" s="145" t="s">
        <v>327</v>
      </c>
      <c r="F175" s="159" t="s">
        <v>524</v>
      </c>
      <c r="I175" s="160"/>
      <c r="L175" s="30"/>
      <c r="M175" s="161"/>
      <c r="T175" s="54"/>
      <c r="AT175" s="15" t="s">
        <v>327</v>
      </c>
      <c r="AU175" s="15" t="s">
        <v>89</v>
      </c>
    </row>
    <row r="176" spans="2:65" s="12" customFormat="1">
      <c r="B176" s="144"/>
      <c r="D176" s="145" t="s">
        <v>145</v>
      </c>
      <c r="E176" s="146" t="s">
        <v>1</v>
      </c>
      <c r="F176" s="147" t="s">
        <v>501</v>
      </c>
      <c r="H176" s="148">
        <v>68.95</v>
      </c>
      <c r="I176" s="149"/>
      <c r="L176" s="144"/>
      <c r="M176" s="150"/>
      <c r="T176" s="151"/>
      <c r="AT176" s="146" t="s">
        <v>145</v>
      </c>
      <c r="AU176" s="146" t="s">
        <v>89</v>
      </c>
      <c r="AV176" s="12" t="s">
        <v>89</v>
      </c>
      <c r="AW176" s="12" t="s">
        <v>36</v>
      </c>
      <c r="AX176" s="12" t="s">
        <v>79</v>
      </c>
      <c r="AY176" s="146" t="s">
        <v>136</v>
      </c>
    </row>
    <row r="177" spans="2:65" s="13" customFormat="1">
      <c r="B177" s="152"/>
      <c r="D177" s="145" t="s">
        <v>145</v>
      </c>
      <c r="E177" s="153" t="s">
        <v>1</v>
      </c>
      <c r="F177" s="154" t="s">
        <v>147</v>
      </c>
      <c r="H177" s="155">
        <v>68.95</v>
      </c>
      <c r="I177" s="156"/>
      <c r="L177" s="152"/>
      <c r="M177" s="157"/>
      <c r="T177" s="158"/>
      <c r="AT177" s="153" t="s">
        <v>145</v>
      </c>
      <c r="AU177" s="153" t="s">
        <v>89</v>
      </c>
      <c r="AV177" s="13" t="s">
        <v>143</v>
      </c>
      <c r="AW177" s="13" t="s">
        <v>36</v>
      </c>
      <c r="AX177" s="13" t="s">
        <v>87</v>
      </c>
      <c r="AY177" s="153" t="s">
        <v>136</v>
      </c>
    </row>
    <row r="178" spans="2:65" s="11" customFormat="1" ht="22.9" customHeight="1">
      <c r="B178" s="118"/>
      <c r="D178" s="119" t="s">
        <v>78</v>
      </c>
      <c r="E178" s="128" t="s">
        <v>296</v>
      </c>
      <c r="F178" s="128" t="s">
        <v>297</v>
      </c>
      <c r="I178" s="121"/>
      <c r="J178" s="129">
        <f>BK178</f>
        <v>0</v>
      </c>
      <c r="L178" s="118"/>
      <c r="M178" s="123"/>
      <c r="P178" s="124">
        <f>P179</f>
        <v>0</v>
      </c>
      <c r="R178" s="124">
        <f>R179</f>
        <v>0</v>
      </c>
      <c r="T178" s="125">
        <f>T179</f>
        <v>0</v>
      </c>
      <c r="AR178" s="119" t="s">
        <v>87</v>
      </c>
      <c r="AT178" s="126" t="s">
        <v>78</v>
      </c>
      <c r="AU178" s="126" t="s">
        <v>87</v>
      </c>
      <c r="AY178" s="119" t="s">
        <v>136</v>
      </c>
      <c r="BK178" s="127">
        <f>BK179</f>
        <v>0</v>
      </c>
    </row>
    <row r="179" spans="2:65" s="1" customFormat="1" ht="21.75" customHeight="1">
      <c r="B179" s="130"/>
      <c r="C179" s="131" t="s">
        <v>213</v>
      </c>
      <c r="D179" s="131" t="s">
        <v>138</v>
      </c>
      <c r="E179" s="132" t="s">
        <v>299</v>
      </c>
      <c r="F179" s="133" t="s">
        <v>300</v>
      </c>
      <c r="G179" s="134" t="s">
        <v>301</v>
      </c>
      <c r="H179" s="135">
        <v>379.86399999999998</v>
      </c>
      <c r="I179" s="136"/>
      <c r="J179" s="137">
        <f>ROUND(I179*H179,2)</f>
        <v>0</v>
      </c>
      <c r="K179" s="133" t="s">
        <v>142</v>
      </c>
      <c r="L179" s="30"/>
      <c r="M179" s="165" t="s">
        <v>1</v>
      </c>
      <c r="N179" s="166" t="s">
        <v>44</v>
      </c>
      <c r="O179" s="167"/>
      <c r="P179" s="168">
        <f>O179*H179</f>
        <v>0</v>
      </c>
      <c r="Q179" s="168">
        <v>0</v>
      </c>
      <c r="R179" s="168">
        <f>Q179*H179</f>
        <v>0</v>
      </c>
      <c r="S179" s="168">
        <v>0</v>
      </c>
      <c r="T179" s="169">
        <f>S179*H179</f>
        <v>0</v>
      </c>
      <c r="AR179" s="142" t="s">
        <v>143</v>
      </c>
      <c r="AT179" s="142" t="s">
        <v>138</v>
      </c>
      <c r="AU179" s="142" t="s">
        <v>89</v>
      </c>
      <c r="AY179" s="15" t="s">
        <v>136</v>
      </c>
      <c r="BE179" s="143">
        <f>IF(N179="základní",J179,0)</f>
        <v>0</v>
      </c>
      <c r="BF179" s="143">
        <f>IF(N179="snížená",J179,0)</f>
        <v>0</v>
      </c>
      <c r="BG179" s="143">
        <f>IF(N179="zákl. přenesená",J179,0)</f>
        <v>0</v>
      </c>
      <c r="BH179" s="143">
        <f>IF(N179="sníž. přenesená",J179,0)</f>
        <v>0</v>
      </c>
      <c r="BI179" s="143">
        <f>IF(N179="nulová",J179,0)</f>
        <v>0</v>
      </c>
      <c r="BJ179" s="15" t="s">
        <v>87</v>
      </c>
      <c r="BK179" s="143">
        <f>ROUND(I179*H179,2)</f>
        <v>0</v>
      </c>
      <c r="BL179" s="15" t="s">
        <v>143</v>
      </c>
      <c r="BM179" s="142" t="s">
        <v>525</v>
      </c>
    </row>
    <row r="180" spans="2:65" s="1" customFormat="1" ht="6.95" customHeight="1">
      <c r="B180" s="42"/>
      <c r="C180" s="43"/>
      <c r="D180" s="43"/>
      <c r="E180" s="43"/>
      <c r="F180" s="43"/>
      <c r="G180" s="43"/>
      <c r="H180" s="43"/>
      <c r="I180" s="43"/>
      <c r="J180" s="43"/>
      <c r="K180" s="43"/>
      <c r="L180" s="30"/>
    </row>
    <row r="182" spans="2:65">
      <c r="C182" t="s">
        <v>540</v>
      </c>
    </row>
    <row r="183" spans="2:65">
      <c r="C183" t="s">
        <v>541</v>
      </c>
    </row>
    <row r="184" spans="2:65">
      <c r="C184" t="s">
        <v>542</v>
      </c>
    </row>
  </sheetData>
  <autoFilter ref="C121:K179" xr:uid="{00000000-0009-0000-0000-000005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37"/>
  <sheetViews>
    <sheetView showGridLines="0" tabSelected="1" topLeftCell="A66" workbookViewId="0">
      <selection activeCell="K146" sqref="K14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0" t="s">
        <v>5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5" t="s">
        <v>104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89</v>
      </c>
    </row>
    <row r="4" spans="2:46" ht="24.95" customHeight="1">
      <c r="B4" s="18"/>
      <c r="D4" s="19" t="s">
        <v>105</v>
      </c>
      <c r="L4" s="18"/>
      <c r="M4" s="86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0" t="str">
        <f>'Rekapitulace stavby'!K6</f>
        <v>Lesní cesta Supí potok</v>
      </c>
      <c r="F7" s="221"/>
      <c r="G7" s="221"/>
      <c r="H7" s="221"/>
      <c r="L7" s="18"/>
    </row>
    <row r="8" spans="2:46" s="1" customFormat="1" ht="12" customHeight="1">
      <c r="B8" s="30"/>
      <c r="D8" s="25" t="s">
        <v>106</v>
      </c>
      <c r="L8" s="30"/>
    </row>
    <row r="9" spans="2:46" s="1" customFormat="1" ht="16.5" customHeight="1">
      <c r="B9" s="30"/>
      <c r="E9" s="210" t="s">
        <v>526</v>
      </c>
      <c r="F9" s="219"/>
      <c r="G9" s="219"/>
      <c r="H9" s="219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28. 5. 2025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29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30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22" t="str">
        <f>'Rekapitulace stavby'!E14</f>
        <v>Vyplň údaj</v>
      </c>
      <c r="F18" s="192"/>
      <c r="G18" s="192"/>
      <c r="H18" s="192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32</v>
      </c>
      <c r="I20" s="25" t="s">
        <v>25</v>
      </c>
      <c r="J20" s="23" t="s">
        <v>33</v>
      </c>
      <c r="L20" s="30"/>
    </row>
    <row r="21" spans="2:12" s="1" customFormat="1" ht="18" customHeight="1">
      <c r="B21" s="30"/>
      <c r="E21" s="23" t="s">
        <v>34</v>
      </c>
      <c r="I21" s="25" t="s">
        <v>28</v>
      </c>
      <c r="J21" s="23" t="s">
        <v>35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37</v>
      </c>
      <c r="I23" s="25" t="s">
        <v>25</v>
      </c>
      <c r="J23" s="23" t="s">
        <v>33</v>
      </c>
      <c r="L23" s="30"/>
    </row>
    <row r="24" spans="2:12" s="1" customFormat="1" ht="18" customHeight="1">
      <c r="B24" s="30"/>
      <c r="E24" s="23" t="s">
        <v>34</v>
      </c>
      <c r="I24" s="25" t="s">
        <v>28</v>
      </c>
      <c r="J24" s="23" t="s">
        <v>35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38</v>
      </c>
      <c r="L26" s="30"/>
    </row>
    <row r="27" spans="2:12" s="7" customFormat="1" ht="16.5" customHeight="1">
      <c r="B27" s="87"/>
      <c r="E27" s="196" t="s">
        <v>1</v>
      </c>
      <c r="F27" s="196"/>
      <c r="G27" s="196"/>
      <c r="H27" s="196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39</v>
      </c>
      <c r="J30" s="64">
        <f>ROUND(J118,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41</v>
      </c>
      <c r="I32" s="33" t="s">
        <v>40</v>
      </c>
      <c r="J32" s="33" t="s">
        <v>42</v>
      </c>
      <c r="L32" s="30"/>
    </row>
    <row r="33" spans="2:12" s="1" customFormat="1" ht="14.45" customHeight="1">
      <c r="B33" s="30"/>
      <c r="D33" s="53" t="s">
        <v>43</v>
      </c>
      <c r="E33" s="25" t="s">
        <v>44</v>
      </c>
      <c r="F33" s="89">
        <f>ROUND((SUM(BE118:BE132)),  2)</f>
        <v>0</v>
      </c>
      <c r="I33" s="90">
        <v>0.21</v>
      </c>
      <c r="J33" s="89">
        <f>ROUND(((SUM(BE118:BE132))*I33),  2)</f>
        <v>0</v>
      </c>
      <c r="L33" s="30"/>
    </row>
    <row r="34" spans="2:12" s="1" customFormat="1" ht="14.45" customHeight="1">
      <c r="B34" s="30"/>
      <c r="E34" s="25" t="s">
        <v>45</v>
      </c>
      <c r="F34" s="89">
        <f>ROUND((SUM(BF118:BF132)),  2)</f>
        <v>0</v>
      </c>
      <c r="I34" s="90">
        <v>0.12</v>
      </c>
      <c r="J34" s="89">
        <f>ROUND(((SUM(BF118:BF132))*I34),  2)</f>
        <v>0</v>
      </c>
      <c r="L34" s="30"/>
    </row>
    <row r="35" spans="2:12" s="1" customFormat="1" ht="14.45" hidden="1" customHeight="1">
      <c r="B35" s="30"/>
      <c r="E35" s="25" t="s">
        <v>46</v>
      </c>
      <c r="F35" s="89">
        <f>ROUND((SUM(BG118:BG132)),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47</v>
      </c>
      <c r="F36" s="89">
        <f>ROUND((SUM(BH118:BH132)),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48</v>
      </c>
      <c r="F37" s="89">
        <f>ROUND((SUM(BI118:BI132)),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49</v>
      </c>
      <c r="E39" s="55"/>
      <c r="F39" s="55"/>
      <c r="G39" s="93" t="s">
        <v>50</v>
      </c>
      <c r="H39" s="94" t="s">
        <v>51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52</v>
      </c>
      <c r="E50" s="40"/>
      <c r="F50" s="40"/>
      <c r="G50" s="39" t="s">
        <v>53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54</v>
      </c>
      <c r="E61" s="32"/>
      <c r="F61" s="97" t="s">
        <v>55</v>
      </c>
      <c r="G61" s="41" t="s">
        <v>54</v>
      </c>
      <c r="H61" s="32"/>
      <c r="I61" s="32"/>
      <c r="J61" s="98" t="s">
        <v>55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56</v>
      </c>
      <c r="E65" s="40"/>
      <c r="F65" s="40"/>
      <c r="G65" s="39" t="s">
        <v>57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54</v>
      </c>
      <c r="E76" s="32"/>
      <c r="F76" s="97" t="s">
        <v>55</v>
      </c>
      <c r="G76" s="41" t="s">
        <v>54</v>
      </c>
      <c r="H76" s="32"/>
      <c r="I76" s="32"/>
      <c r="J76" s="98" t="s">
        <v>55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hidden="1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hidden="1" customHeight="1">
      <c r="B82" s="30"/>
      <c r="C82" s="19" t="s">
        <v>108</v>
      </c>
      <c r="L82" s="30"/>
    </row>
    <row r="83" spans="2:47" s="1" customFormat="1" ht="6.95" hidden="1" customHeight="1">
      <c r="B83" s="30"/>
      <c r="L83" s="30"/>
    </row>
    <row r="84" spans="2:47" s="1" customFormat="1" ht="12" hidden="1" customHeight="1">
      <c r="B84" s="30"/>
      <c r="C84" s="25" t="s">
        <v>16</v>
      </c>
      <c r="L84" s="30"/>
    </row>
    <row r="85" spans="2:47" s="1" customFormat="1" ht="16.5" hidden="1" customHeight="1">
      <c r="B85" s="30"/>
      <c r="E85" s="220" t="str">
        <f>E7</f>
        <v>Lesní cesta Supí potok</v>
      </c>
      <c r="F85" s="221"/>
      <c r="G85" s="221"/>
      <c r="H85" s="221"/>
      <c r="L85" s="30"/>
    </row>
    <row r="86" spans="2:47" s="1" customFormat="1" ht="12" hidden="1" customHeight="1">
      <c r="B86" s="30"/>
      <c r="C86" s="25" t="s">
        <v>106</v>
      </c>
      <c r="L86" s="30"/>
    </row>
    <row r="87" spans="2:47" s="1" customFormat="1" ht="16.5" hidden="1" customHeight="1">
      <c r="B87" s="30"/>
      <c r="E87" s="210" t="str">
        <f>E9</f>
        <v>007.27 - Svodnice vody</v>
      </c>
      <c r="F87" s="219"/>
      <c r="G87" s="219"/>
      <c r="H87" s="219"/>
      <c r="L87" s="30"/>
    </row>
    <row r="88" spans="2:47" s="1" customFormat="1" ht="6.95" hidden="1" customHeight="1">
      <c r="B88" s="30"/>
      <c r="L88" s="30"/>
    </row>
    <row r="89" spans="2:47" s="1" customFormat="1" ht="12" hidden="1" customHeight="1">
      <c r="B89" s="30"/>
      <c r="C89" s="25" t="s">
        <v>20</v>
      </c>
      <c r="F89" s="23" t="str">
        <f>F12</f>
        <v>Loket</v>
      </c>
      <c r="I89" s="25" t="s">
        <v>22</v>
      </c>
      <c r="J89" s="50" t="str">
        <f>IF(J12="","",J12)</f>
        <v>28. 5. 2025</v>
      </c>
      <c r="L89" s="30"/>
    </row>
    <row r="90" spans="2:47" s="1" customFormat="1" ht="6.95" hidden="1" customHeight="1">
      <c r="B90" s="30"/>
      <c r="L90" s="30"/>
    </row>
    <row r="91" spans="2:47" s="1" customFormat="1" ht="15.2" hidden="1" customHeight="1">
      <c r="B91" s="30"/>
      <c r="C91" s="25" t="s">
        <v>24</v>
      </c>
      <c r="F91" s="23" t="str">
        <f>E15</f>
        <v>Loketské městské lesy, s.r.o.</v>
      </c>
      <c r="I91" s="25" t="s">
        <v>32</v>
      </c>
      <c r="J91" s="28" t="str">
        <f>E21</f>
        <v>Ing. Jiří Ježek</v>
      </c>
      <c r="L91" s="30"/>
    </row>
    <row r="92" spans="2:47" s="1" customFormat="1" ht="15.2" hidden="1" customHeight="1">
      <c r="B92" s="30"/>
      <c r="C92" s="25" t="s">
        <v>30</v>
      </c>
      <c r="F92" s="23" t="str">
        <f>IF(E18="","",E18)</f>
        <v>Vyplň údaj</v>
      </c>
      <c r="I92" s="25" t="s">
        <v>37</v>
      </c>
      <c r="J92" s="28" t="str">
        <f>E24</f>
        <v>Ing. Jiří Ježek</v>
      </c>
      <c r="L92" s="30"/>
    </row>
    <row r="93" spans="2:47" s="1" customFormat="1" ht="10.35" hidden="1" customHeight="1">
      <c r="B93" s="30"/>
      <c r="L93" s="30"/>
    </row>
    <row r="94" spans="2:47" s="1" customFormat="1" ht="29.25" hidden="1" customHeight="1">
      <c r="B94" s="30"/>
      <c r="C94" s="99" t="s">
        <v>109</v>
      </c>
      <c r="D94" s="91"/>
      <c r="E94" s="91"/>
      <c r="F94" s="91"/>
      <c r="G94" s="91"/>
      <c r="H94" s="91"/>
      <c r="I94" s="91"/>
      <c r="J94" s="100" t="s">
        <v>110</v>
      </c>
      <c r="K94" s="91"/>
      <c r="L94" s="30"/>
    </row>
    <row r="95" spans="2:47" s="1" customFormat="1" ht="10.35" hidden="1" customHeight="1">
      <c r="B95" s="30"/>
      <c r="L95" s="30"/>
    </row>
    <row r="96" spans="2:47" s="1" customFormat="1" ht="22.9" hidden="1" customHeight="1">
      <c r="B96" s="30"/>
      <c r="C96" s="101" t="s">
        <v>111</v>
      </c>
      <c r="J96" s="64">
        <f>J118</f>
        <v>0</v>
      </c>
      <c r="L96" s="30"/>
      <c r="AU96" s="15" t="s">
        <v>112</v>
      </c>
    </row>
    <row r="97" spans="2:12" s="8" customFormat="1" ht="24.95" hidden="1" customHeight="1">
      <c r="B97" s="102"/>
      <c r="D97" s="103" t="s">
        <v>113</v>
      </c>
      <c r="E97" s="104"/>
      <c r="F97" s="104"/>
      <c r="G97" s="104"/>
      <c r="H97" s="104"/>
      <c r="I97" s="104"/>
      <c r="J97" s="105">
        <f>J119</f>
        <v>0</v>
      </c>
      <c r="L97" s="102"/>
    </row>
    <row r="98" spans="2:12" s="9" customFormat="1" ht="19.899999999999999" hidden="1" customHeight="1">
      <c r="B98" s="106"/>
      <c r="D98" s="107" t="s">
        <v>114</v>
      </c>
      <c r="E98" s="108"/>
      <c r="F98" s="108"/>
      <c r="G98" s="108"/>
      <c r="H98" s="108"/>
      <c r="I98" s="108"/>
      <c r="J98" s="109">
        <f>J120</f>
        <v>0</v>
      </c>
      <c r="L98" s="106"/>
    </row>
    <row r="99" spans="2:12" s="1" customFormat="1" ht="21.75" hidden="1" customHeight="1">
      <c r="B99" s="30"/>
      <c r="L99" s="30"/>
    </row>
    <row r="100" spans="2:12" s="1" customFormat="1" ht="6.95" hidden="1" customHeight="1">
      <c r="B100" s="42"/>
      <c r="C100" s="43"/>
      <c r="D100" s="43"/>
      <c r="E100" s="43"/>
      <c r="F100" s="43"/>
      <c r="G100" s="43"/>
      <c r="H100" s="43"/>
      <c r="I100" s="43"/>
      <c r="J100" s="43"/>
      <c r="K100" s="43"/>
      <c r="L100" s="30"/>
    </row>
    <row r="101" spans="2:12" hidden="1"/>
    <row r="102" spans="2:12" hidden="1"/>
    <row r="103" spans="2:12" hidden="1"/>
    <row r="104" spans="2:12" s="1" customFormat="1" ht="6.95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0"/>
    </row>
    <row r="105" spans="2:12" s="1" customFormat="1" ht="24.95" customHeight="1">
      <c r="B105" s="30"/>
      <c r="C105" s="19" t="s">
        <v>121</v>
      </c>
      <c r="L105" s="30"/>
    </row>
    <row r="106" spans="2:12" s="1" customFormat="1" ht="6.95" customHeight="1">
      <c r="B106" s="30"/>
      <c r="L106" s="30"/>
    </row>
    <row r="107" spans="2:12" s="1" customFormat="1" ht="12" customHeight="1">
      <c r="B107" s="30"/>
      <c r="C107" s="25" t="s">
        <v>16</v>
      </c>
      <c r="L107" s="30"/>
    </row>
    <row r="108" spans="2:12" s="1" customFormat="1" ht="16.5" customHeight="1">
      <c r="B108" s="30"/>
      <c r="E108" s="220" t="str">
        <f>E7</f>
        <v>Lesní cesta Supí potok</v>
      </c>
      <c r="F108" s="221"/>
      <c r="G108" s="221"/>
      <c r="H108" s="221"/>
      <c r="L108" s="30"/>
    </row>
    <row r="109" spans="2:12" s="1" customFormat="1" ht="12" customHeight="1">
      <c r="B109" s="30"/>
      <c r="C109" s="25" t="s">
        <v>106</v>
      </c>
      <c r="L109" s="30"/>
    </row>
    <row r="110" spans="2:12" s="1" customFormat="1" ht="16.5" customHeight="1">
      <c r="B110" s="30"/>
      <c r="E110" s="210" t="str">
        <f>E9</f>
        <v>007.27 - Svodnice vody</v>
      </c>
      <c r="F110" s="219"/>
      <c r="G110" s="219"/>
      <c r="H110" s="219"/>
      <c r="L110" s="30"/>
    </row>
    <row r="111" spans="2:12" s="1" customFormat="1" ht="6.95" customHeight="1">
      <c r="B111" s="30"/>
      <c r="L111" s="30"/>
    </row>
    <row r="112" spans="2:12" s="1" customFormat="1" ht="12" customHeight="1">
      <c r="B112" s="30"/>
      <c r="C112" s="25" t="s">
        <v>20</v>
      </c>
      <c r="F112" s="23" t="str">
        <f>F12</f>
        <v>Loket</v>
      </c>
      <c r="I112" s="25" t="s">
        <v>22</v>
      </c>
      <c r="J112" s="50" t="str">
        <f>IF(J12="","",J12)</f>
        <v>28. 5. 2025</v>
      </c>
      <c r="L112" s="30"/>
    </row>
    <row r="113" spans="2:65" s="1" customFormat="1" ht="6.95" customHeight="1">
      <c r="B113" s="30"/>
      <c r="L113" s="30"/>
    </row>
    <row r="114" spans="2:65" s="1" customFormat="1" ht="15.2" customHeight="1">
      <c r="B114" s="30"/>
      <c r="C114" s="25" t="s">
        <v>24</v>
      </c>
      <c r="F114" s="23" t="str">
        <f>E15</f>
        <v>Loketské městské lesy, s.r.o.</v>
      </c>
      <c r="I114" s="25" t="s">
        <v>32</v>
      </c>
      <c r="J114" s="28" t="str">
        <f>E21</f>
        <v>Ing. Jiří Ježek</v>
      </c>
      <c r="L114" s="30"/>
    </row>
    <row r="115" spans="2:65" s="1" customFormat="1" ht="15.2" customHeight="1">
      <c r="B115" s="30"/>
      <c r="C115" s="25" t="s">
        <v>30</v>
      </c>
      <c r="F115" s="23" t="str">
        <f>IF(E18="","",E18)</f>
        <v>Vyplň údaj</v>
      </c>
      <c r="I115" s="25" t="s">
        <v>37</v>
      </c>
      <c r="J115" s="28" t="str">
        <f>E24</f>
        <v>Ing. Jiří Ježek</v>
      </c>
      <c r="L115" s="30"/>
    </row>
    <row r="116" spans="2:65" s="1" customFormat="1" ht="10.35" customHeight="1">
      <c r="B116" s="30"/>
      <c r="L116" s="30"/>
    </row>
    <row r="117" spans="2:65" s="10" customFormat="1" ht="29.25" customHeight="1">
      <c r="B117" s="110"/>
      <c r="C117" s="111" t="s">
        <v>122</v>
      </c>
      <c r="D117" s="112" t="s">
        <v>64</v>
      </c>
      <c r="E117" s="112" t="s">
        <v>60</v>
      </c>
      <c r="F117" s="112" t="s">
        <v>61</v>
      </c>
      <c r="G117" s="112" t="s">
        <v>123</v>
      </c>
      <c r="H117" s="112" t="s">
        <v>124</v>
      </c>
      <c r="I117" s="112" t="s">
        <v>125</v>
      </c>
      <c r="J117" s="112" t="s">
        <v>110</v>
      </c>
      <c r="K117" s="113" t="s">
        <v>126</v>
      </c>
      <c r="L117" s="110"/>
      <c r="M117" s="57" t="s">
        <v>1</v>
      </c>
      <c r="N117" s="58" t="s">
        <v>43</v>
      </c>
      <c r="O117" s="58" t="s">
        <v>127</v>
      </c>
      <c r="P117" s="58" t="s">
        <v>128</v>
      </c>
      <c r="Q117" s="58" t="s">
        <v>129</v>
      </c>
      <c r="R117" s="58" t="s">
        <v>130</v>
      </c>
      <c r="S117" s="58" t="s">
        <v>131</v>
      </c>
      <c r="T117" s="59" t="s">
        <v>132</v>
      </c>
    </row>
    <row r="118" spans="2:65" s="1" customFormat="1" ht="22.9" customHeight="1">
      <c r="B118" s="30"/>
      <c r="C118" s="62" t="s">
        <v>133</v>
      </c>
      <c r="J118" s="114">
        <f>BK118</f>
        <v>0</v>
      </c>
      <c r="L118" s="30"/>
      <c r="M118" s="60"/>
      <c r="N118" s="51"/>
      <c r="O118" s="51"/>
      <c r="P118" s="115">
        <f>P119</f>
        <v>0</v>
      </c>
      <c r="Q118" s="51"/>
      <c r="R118" s="115">
        <f>R119</f>
        <v>0</v>
      </c>
      <c r="S118" s="51"/>
      <c r="T118" s="116">
        <f>T119</f>
        <v>0</v>
      </c>
      <c r="AT118" s="15" t="s">
        <v>78</v>
      </c>
      <c r="AU118" s="15" t="s">
        <v>112</v>
      </c>
      <c r="BK118" s="117">
        <f>BK119</f>
        <v>0</v>
      </c>
    </row>
    <row r="119" spans="2:65" s="11" customFormat="1" ht="25.9" customHeight="1">
      <c r="B119" s="118"/>
      <c r="D119" s="119" t="s">
        <v>78</v>
      </c>
      <c r="E119" s="120" t="s">
        <v>134</v>
      </c>
      <c r="F119" s="120" t="s">
        <v>135</v>
      </c>
      <c r="I119" s="121"/>
      <c r="J119" s="122">
        <f>BK119</f>
        <v>0</v>
      </c>
      <c r="L119" s="118"/>
      <c r="M119" s="123"/>
      <c r="P119" s="124">
        <f>P120</f>
        <v>0</v>
      </c>
      <c r="R119" s="124">
        <f>R120</f>
        <v>0</v>
      </c>
      <c r="T119" s="125">
        <f>T120</f>
        <v>0</v>
      </c>
      <c r="AR119" s="119" t="s">
        <v>87</v>
      </c>
      <c r="AT119" s="126" t="s">
        <v>78</v>
      </c>
      <c r="AU119" s="126" t="s">
        <v>79</v>
      </c>
      <c r="AY119" s="119" t="s">
        <v>136</v>
      </c>
      <c r="BK119" s="127">
        <f>BK120</f>
        <v>0</v>
      </c>
    </row>
    <row r="120" spans="2:65" s="11" customFormat="1" ht="22.9" customHeight="1">
      <c r="B120" s="118"/>
      <c r="D120" s="119" t="s">
        <v>78</v>
      </c>
      <c r="E120" s="128" t="s">
        <v>87</v>
      </c>
      <c r="F120" s="128" t="s">
        <v>137</v>
      </c>
      <c r="I120" s="121"/>
      <c r="J120" s="129">
        <f>BK120</f>
        <v>0</v>
      </c>
      <c r="L120" s="118"/>
      <c r="M120" s="123"/>
      <c r="P120" s="124">
        <f>SUM(P121:P132)</f>
        <v>0</v>
      </c>
      <c r="R120" s="124">
        <f>SUM(R121:R132)</f>
        <v>0</v>
      </c>
      <c r="T120" s="125">
        <f>SUM(T121:T132)</f>
        <v>0</v>
      </c>
      <c r="AR120" s="119" t="s">
        <v>87</v>
      </c>
      <c r="AT120" s="126" t="s">
        <v>78</v>
      </c>
      <c r="AU120" s="126" t="s">
        <v>87</v>
      </c>
      <c r="AY120" s="119" t="s">
        <v>136</v>
      </c>
      <c r="BK120" s="127">
        <f>SUM(BK121:BK132)</f>
        <v>0</v>
      </c>
    </row>
    <row r="121" spans="2:65" s="1" customFormat="1" ht="16.5" customHeight="1">
      <c r="B121" s="130"/>
      <c r="C121" s="131" t="s">
        <v>87</v>
      </c>
      <c r="D121" s="131" t="s">
        <v>138</v>
      </c>
      <c r="E121" s="132" t="s">
        <v>527</v>
      </c>
      <c r="F121" s="133" t="s">
        <v>528</v>
      </c>
      <c r="G121" s="134" t="s">
        <v>184</v>
      </c>
      <c r="H121" s="135">
        <v>0.85</v>
      </c>
      <c r="I121" s="136"/>
      <c r="J121" s="137">
        <f>ROUND(I121*H121,2)</f>
        <v>0</v>
      </c>
      <c r="K121" s="133" t="s">
        <v>142</v>
      </c>
      <c r="L121" s="30"/>
      <c r="M121" s="138" t="s">
        <v>1</v>
      </c>
      <c r="N121" s="139" t="s">
        <v>44</v>
      </c>
      <c r="P121" s="140">
        <f>O121*H121</f>
        <v>0</v>
      </c>
      <c r="Q121" s="140">
        <v>0</v>
      </c>
      <c r="R121" s="140">
        <f>Q121*H121</f>
        <v>0</v>
      </c>
      <c r="S121" s="140">
        <v>0</v>
      </c>
      <c r="T121" s="141">
        <f>S121*H121</f>
        <v>0</v>
      </c>
      <c r="AR121" s="142" t="s">
        <v>143</v>
      </c>
      <c r="AT121" s="142" t="s">
        <v>138</v>
      </c>
      <c r="AU121" s="142" t="s">
        <v>89</v>
      </c>
      <c r="AY121" s="15" t="s">
        <v>136</v>
      </c>
      <c r="BE121" s="143">
        <f>IF(N121="základní",J121,0)</f>
        <v>0</v>
      </c>
      <c r="BF121" s="143">
        <f>IF(N121="snížená",J121,0)</f>
        <v>0</v>
      </c>
      <c r="BG121" s="143">
        <f>IF(N121="zákl. přenesená",J121,0)</f>
        <v>0</v>
      </c>
      <c r="BH121" s="143">
        <f>IF(N121="sníž. přenesená",J121,0)</f>
        <v>0</v>
      </c>
      <c r="BI121" s="143">
        <f>IF(N121="nulová",J121,0)</f>
        <v>0</v>
      </c>
      <c r="BJ121" s="15" t="s">
        <v>87</v>
      </c>
      <c r="BK121" s="143">
        <f>ROUND(I121*H121,2)</f>
        <v>0</v>
      </c>
      <c r="BL121" s="15" t="s">
        <v>143</v>
      </c>
      <c r="BM121" s="142" t="s">
        <v>529</v>
      </c>
    </row>
    <row r="122" spans="2:65" s="12" customFormat="1">
      <c r="B122" s="144"/>
      <c r="D122" s="145" t="s">
        <v>145</v>
      </c>
      <c r="E122" s="146" t="s">
        <v>1</v>
      </c>
      <c r="F122" s="147" t="s">
        <v>530</v>
      </c>
      <c r="H122" s="148">
        <v>0.85</v>
      </c>
      <c r="I122" s="149"/>
      <c r="L122" s="144"/>
      <c r="M122" s="150"/>
      <c r="T122" s="151"/>
      <c r="AT122" s="146" t="s">
        <v>145</v>
      </c>
      <c r="AU122" s="146" t="s">
        <v>89</v>
      </c>
      <c r="AV122" s="12" t="s">
        <v>89</v>
      </c>
      <c r="AW122" s="12" t="s">
        <v>36</v>
      </c>
      <c r="AX122" s="12" t="s">
        <v>79</v>
      </c>
      <c r="AY122" s="146" t="s">
        <v>136</v>
      </c>
    </row>
    <row r="123" spans="2:65" s="13" customFormat="1">
      <c r="B123" s="152"/>
      <c r="D123" s="145" t="s">
        <v>145</v>
      </c>
      <c r="E123" s="153" t="s">
        <v>1</v>
      </c>
      <c r="F123" s="154" t="s">
        <v>147</v>
      </c>
      <c r="H123" s="155">
        <v>0.85</v>
      </c>
      <c r="I123" s="156"/>
      <c r="L123" s="152"/>
      <c r="M123" s="157"/>
      <c r="T123" s="158"/>
      <c r="AT123" s="153" t="s">
        <v>145</v>
      </c>
      <c r="AU123" s="153" t="s">
        <v>89</v>
      </c>
      <c r="AV123" s="13" t="s">
        <v>143</v>
      </c>
      <c r="AW123" s="13" t="s">
        <v>36</v>
      </c>
      <c r="AX123" s="13" t="s">
        <v>87</v>
      </c>
      <c r="AY123" s="153" t="s">
        <v>136</v>
      </c>
    </row>
    <row r="124" spans="2:65" s="1" customFormat="1" ht="16.5" customHeight="1">
      <c r="B124" s="130"/>
      <c r="C124" s="131" t="s">
        <v>89</v>
      </c>
      <c r="D124" s="131" t="s">
        <v>138</v>
      </c>
      <c r="E124" s="132" t="s">
        <v>531</v>
      </c>
      <c r="F124" s="133" t="s">
        <v>532</v>
      </c>
      <c r="G124" s="134" t="s">
        <v>184</v>
      </c>
      <c r="H124" s="135">
        <v>0.85</v>
      </c>
      <c r="I124" s="136"/>
      <c r="J124" s="137">
        <f>ROUND(I124*H124,2)</f>
        <v>0</v>
      </c>
      <c r="K124" s="133" t="s">
        <v>142</v>
      </c>
      <c r="L124" s="30"/>
      <c r="M124" s="138" t="s">
        <v>1</v>
      </c>
      <c r="N124" s="139" t="s">
        <v>44</v>
      </c>
      <c r="P124" s="140">
        <f>O124*H124</f>
        <v>0</v>
      </c>
      <c r="Q124" s="140">
        <v>0</v>
      </c>
      <c r="R124" s="140">
        <f>Q124*H124</f>
        <v>0</v>
      </c>
      <c r="S124" s="140">
        <v>0</v>
      </c>
      <c r="T124" s="141">
        <f>S124*H124</f>
        <v>0</v>
      </c>
      <c r="AR124" s="142" t="s">
        <v>143</v>
      </c>
      <c r="AT124" s="142" t="s">
        <v>138</v>
      </c>
      <c r="AU124" s="142" t="s">
        <v>89</v>
      </c>
      <c r="AY124" s="15" t="s">
        <v>136</v>
      </c>
      <c r="BE124" s="143">
        <f>IF(N124="základní",J124,0)</f>
        <v>0</v>
      </c>
      <c r="BF124" s="143">
        <f>IF(N124="snížená",J124,0)</f>
        <v>0</v>
      </c>
      <c r="BG124" s="143">
        <f>IF(N124="zákl. přenesená",J124,0)</f>
        <v>0</v>
      </c>
      <c r="BH124" s="143">
        <f>IF(N124="sníž. přenesená",J124,0)</f>
        <v>0</v>
      </c>
      <c r="BI124" s="143">
        <f>IF(N124="nulová",J124,0)</f>
        <v>0</v>
      </c>
      <c r="BJ124" s="15" t="s">
        <v>87</v>
      </c>
      <c r="BK124" s="143">
        <f>ROUND(I124*H124,2)</f>
        <v>0</v>
      </c>
      <c r="BL124" s="15" t="s">
        <v>143</v>
      </c>
      <c r="BM124" s="142" t="s">
        <v>533</v>
      </c>
    </row>
    <row r="125" spans="2:65" s="12" customFormat="1">
      <c r="B125" s="144"/>
      <c r="D125" s="145" t="s">
        <v>145</v>
      </c>
      <c r="E125" s="146" t="s">
        <v>1</v>
      </c>
      <c r="F125" s="147" t="s">
        <v>534</v>
      </c>
      <c r="H125" s="148">
        <v>0.85</v>
      </c>
      <c r="I125" s="149"/>
      <c r="L125" s="144"/>
      <c r="M125" s="150"/>
      <c r="T125" s="151"/>
      <c r="AT125" s="146" t="s">
        <v>145</v>
      </c>
      <c r="AU125" s="146" t="s">
        <v>89</v>
      </c>
      <c r="AV125" s="12" t="s">
        <v>89</v>
      </c>
      <c r="AW125" s="12" t="s">
        <v>36</v>
      </c>
      <c r="AX125" s="12" t="s">
        <v>79</v>
      </c>
      <c r="AY125" s="146" t="s">
        <v>136</v>
      </c>
    </row>
    <row r="126" spans="2:65" s="13" customFormat="1">
      <c r="B126" s="152"/>
      <c r="D126" s="145" t="s">
        <v>145</v>
      </c>
      <c r="E126" s="153" t="s">
        <v>1</v>
      </c>
      <c r="F126" s="154" t="s">
        <v>147</v>
      </c>
      <c r="H126" s="155">
        <v>0.85</v>
      </c>
      <c r="I126" s="156"/>
      <c r="L126" s="152"/>
      <c r="M126" s="157"/>
      <c r="T126" s="158"/>
      <c r="AT126" s="153" t="s">
        <v>145</v>
      </c>
      <c r="AU126" s="153" t="s">
        <v>89</v>
      </c>
      <c r="AV126" s="13" t="s">
        <v>143</v>
      </c>
      <c r="AW126" s="13" t="s">
        <v>36</v>
      </c>
      <c r="AX126" s="13" t="s">
        <v>87</v>
      </c>
      <c r="AY126" s="153" t="s">
        <v>136</v>
      </c>
    </row>
    <row r="127" spans="2:65" s="1" customFormat="1" ht="16.5" customHeight="1">
      <c r="B127" s="130"/>
      <c r="C127" s="131" t="s">
        <v>152</v>
      </c>
      <c r="D127" s="131" t="s">
        <v>138</v>
      </c>
      <c r="E127" s="132" t="s">
        <v>535</v>
      </c>
      <c r="F127" s="133" t="s">
        <v>536</v>
      </c>
      <c r="G127" s="134" t="s">
        <v>184</v>
      </c>
      <c r="H127" s="135">
        <v>0.85</v>
      </c>
      <c r="I127" s="136"/>
      <c r="J127" s="137">
        <f>ROUND(I127*H127,2)</f>
        <v>0</v>
      </c>
      <c r="K127" s="133" t="s">
        <v>142</v>
      </c>
      <c r="L127" s="30"/>
      <c r="M127" s="138" t="s">
        <v>1</v>
      </c>
      <c r="N127" s="139" t="s">
        <v>44</v>
      </c>
      <c r="P127" s="140">
        <f>O127*H127</f>
        <v>0</v>
      </c>
      <c r="Q127" s="140">
        <v>0</v>
      </c>
      <c r="R127" s="140">
        <f>Q127*H127</f>
        <v>0</v>
      </c>
      <c r="S127" s="140">
        <v>0</v>
      </c>
      <c r="T127" s="141">
        <f>S127*H127</f>
        <v>0</v>
      </c>
      <c r="AR127" s="142" t="s">
        <v>143</v>
      </c>
      <c r="AT127" s="142" t="s">
        <v>138</v>
      </c>
      <c r="AU127" s="142" t="s">
        <v>89</v>
      </c>
      <c r="AY127" s="15" t="s">
        <v>136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5" t="s">
        <v>87</v>
      </c>
      <c r="BK127" s="143">
        <f>ROUND(I127*H127,2)</f>
        <v>0</v>
      </c>
      <c r="BL127" s="15" t="s">
        <v>143</v>
      </c>
      <c r="BM127" s="142" t="s">
        <v>537</v>
      </c>
    </row>
    <row r="128" spans="2:65" s="12" customFormat="1">
      <c r="B128" s="144"/>
      <c r="D128" s="145" t="s">
        <v>145</v>
      </c>
      <c r="E128" s="146" t="s">
        <v>1</v>
      </c>
      <c r="F128" s="147" t="s">
        <v>530</v>
      </c>
      <c r="H128" s="148">
        <v>0.85</v>
      </c>
      <c r="I128" s="149"/>
      <c r="L128" s="144"/>
      <c r="M128" s="150"/>
      <c r="T128" s="151"/>
      <c r="AT128" s="146" t="s">
        <v>145</v>
      </c>
      <c r="AU128" s="146" t="s">
        <v>89</v>
      </c>
      <c r="AV128" s="12" t="s">
        <v>89</v>
      </c>
      <c r="AW128" s="12" t="s">
        <v>36</v>
      </c>
      <c r="AX128" s="12" t="s">
        <v>79</v>
      </c>
      <c r="AY128" s="146" t="s">
        <v>136</v>
      </c>
    </row>
    <row r="129" spans="2:65" s="13" customFormat="1">
      <c r="B129" s="152"/>
      <c r="D129" s="145" t="s">
        <v>145</v>
      </c>
      <c r="E129" s="153" t="s">
        <v>1</v>
      </c>
      <c r="F129" s="154" t="s">
        <v>147</v>
      </c>
      <c r="H129" s="155">
        <v>0.85</v>
      </c>
      <c r="I129" s="156"/>
      <c r="L129" s="152"/>
      <c r="M129" s="157"/>
      <c r="T129" s="158"/>
      <c r="AT129" s="153" t="s">
        <v>145</v>
      </c>
      <c r="AU129" s="153" t="s">
        <v>89</v>
      </c>
      <c r="AV129" s="13" t="s">
        <v>143</v>
      </c>
      <c r="AW129" s="13" t="s">
        <v>36</v>
      </c>
      <c r="AX129" s="13" t="s">
        <v>87</v>
      </c>
      <c r="AY129" s="153" t="s">
        <v>136</v>
      </c>
    </row>
    <row r="130" spans="2:65" s="1" customFormat="1" ht="16.5" customHeight="1">
      <c r="B130" s="130"/>
      <c r="C130" s="131" t="s">
        <v>143</v>
      </c>
      <c r="D130" s="131" t="s">
        <v>138</v>
      </c>
      <c r="E130" s="132" t="s">
        <v>498</v>
      </c>
      <c r="F130" s="133" t="s">
        <v>499</v>
      </c>
      <c r="G130" s="134" t="s">
        <v>164</v>
      </c>
      <c r="H130" s="135">
        <v>12.5</v>
      </c>
      <c r="I130" s="136"/>
      <c r="J130" s="137">
        <f>ROUND(I130*H130,2)</f>
        <v>0</v>
      </c>
      <c r="K130" s="133" t="s">
        <v>142</v>
      </c>
      <c r="L130" s="30"/>
      <c r="M130" s="138" t="s">
        <v>1</v>
      </c>
      <c r="N130" s="139" t="s">
        <v>44</v>
      </c>
      <c r="P130" s="140">
        <f>O130*H130</f>
        <v>0</v>
      </c>
      <c r="Q130" s="140">
        <v>0</v>
      </c>
      <c r="R130" s="140">
        <f>Q130*H130</f>
        <v>0</v>
      </c>
      <c r="S130" s="140">
        <v>0</v>
      </c>
      <c r="T130" s="141">
        <f>S130*H130</f>
        <v>0</v>
      </c>
      <c r="AR130" s="142" t="s">
        <v>143</v>
      </c>
      <c r="AT130" s="142" t="s">
        <v>138</v>
      </c>
      <c r="AU130" s="142" t="s">
        <v>89</v>
      </c>
      <c r="AY130" s="15" t="s">
        <v>136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5" t="s">
        <v>87</v>
      </c>
      <c r="BK130" s="143">
        <f>ROUND(I130*H130,2)</f>
        <v>0</v>
      </c>
      <c r="BL130" s="15" t="s">
        <v>143</v>
      </c>
      <c r="BM130" s="142" t="s">
        <v>538</v>
      </c>
    </row>
    <row r="131" spans="2:65" s="12" customFormat="1">
      <c r="B131" s="144"/>
      <c r="D131" s="145" t="s">
        <v>145</v>
      </c>
      <c r="E131" s="146" t="s">
        <v>1</v>
      </c>
      <c r="F131" s="147" t="s">
        <v>539</v>
      </c>
      <c r="H131" s="148">
        <v>12.5</v>
      </c>
      <c r="I131" s="149"/>
      <c r="L131" s="144"/>
      <c r="M131" s="150"/>
      <c r="T131" s="151"/>
      <c r="AT131" s="146" t="s">
        <v>145</v>
      </c>
      <c r="AU131" s="146" t="s">
        <v>89</v>
      </c>
      <c r="AV131" s="12" t="s">
        <v>89</v>
      </c>
      <c r="AW131" s="12" t="s">
        <v>36</v>
      </c>
      <c r="AX131" s="12" t="s">
        <v>79</v>
      </c>
      <c r="AY131" s="146" t="s">
        <v>136</v>
      </c>
    </row>
    <row r="132" spans="2:65" s="13" customFormat="1">
      <c r="B132" s="152"/>
      <c r="D132" s="145" t="s">
        <v>145</v>
      </c>
      <c r="E132" s="153" t="s">
        <v>1</v>
      </c>
      <c r="F132" s="154" t="s">
        <v>147</v>
      </c>
      <c r="H132" s="155">
        <v>12.5</v>
      </c>
      <c r="I132" s="156"/>
      <c r="L132" s="152"/>
      <c r="M132" s="162"/>
      <c r="N132" s="163"/>
      <c r="O132" s="163"/>
      <c r="P132" s="163"/>
      <c r="Q132" s="163"/>
      <c r="R132" s="163"/>
      <c r="S132" s="163"/>
      <c r="T132" s="164"/>
      <c r="AT132" s="153" t="s">
        <v>145</v>
      </c>
      <c r="AU132" s="153" t="s">
        <v>89</v>
      </c>
      <c r="AV132" s="13" t="s">
        <v>143</v>
      </c>
      <c r="AW132" s="13" t="s">
        <v>36</v>
      </c>
      <c r="AX132" s="13" t="s">
        <v>87</v>
      </c>
      <c r="AY132" s="153" t="s">
        <v>136</v>
      </c>
    </row>
    <row r="133" spans="2:65" s="1" customFormat="1" ht="6.95" customHeight="1">
      <c r="B133" s="42"/>
      <c r="C133" s="43"/>
      <c r="D133" s="43"/>
      <c r="E133" s="43"/>
      <c r="F133" s="43"/>
      <c r="G133" s="43"/>
      <c r="H133" s="43"/>
      <c r="I133" s="43"/>
      <c r="J133" s="43"/>
      <c r="K133" s="43"/>
      <c r="L133" s="30"/>
    </row>
    <row r="135" spans="2:65">
      <c r="C135" t="s">
        <v>540</v>
      </c>
    </row>
    <row r="136" spans="2:65">
      <c r="C136" t="s">
        <v>541</v>
      </c>
    </row>
    <row r="137" spans="2:65">
      <c r="C137" t="s">
        <v>542</v>
      </c>
    </row>
  </sheetData>
  <autoFilter ref="C117:K132" xr:uid="{00000000-0009-0000-0000-000006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003.12 - 1L 4,0-30</vt:lpstr>
      <vt:lpstr>007.19 - Lesní sklad</vt:lpstr>
      <vt:lpstr>007.16 - Hospodářský sjezd</vt:lpstr>
      <vt:lpstr>007.06 - Trubní propustek...</vt:lpstr>
      <vt:lpstr>007.24 - Opěrná zeď</vt:lpstr>
      <vt:lpstr>007.27 - Svodnice vody</vt:lpstr>
      <vt:lpstr>'003.12 - 1L 4,0-30'!Názvy_tisku</vt:lpstr>
      <vt:lpstr>'007.06 - Trubní propustek...'!Názvy_tisku</vt:lpstr>
      <vt:lpstr>'007.16 - Hospodářský sjezd'!Názvy_tisku</vt:lpstr>
      <vt:lpstr>'007.19 - Lesní sklad'!Názvy_tisku</vt:lpstr>
      <vt:lpstr>'007.24 - Opěrná zeď'!Názvy_tisku</vt:lpstr>
      <vt:lpstr>'007.27 - Svodnice vody'!Názvy_tisku</vt:lpstr>
      <vt:lpstr>'Rekapitulace stavby'!Názvy_tisku</vt:lpstr>
      <vt:lpstr>'003.12 - 1L 4,0-30'!Oblast_tisku</vt:lpstr>
      <vt:lpstr>'007.06 - Trubní propustek...'!Oblast_tisku</vt:lpstr>
      <vt:lpstr>'007.16 - Hospodářský sjezd'!Oblast_tisku</vt:lpstr>
      <vt:lpstr>'007.19 - Lesní sklad'!Oblast_tisku</vt:lpstr>
      <vt:lpstr>'007.24 - Opěrná zeď'!Oblast_tisku</vt:lpstr>
      <vt:lpstr>'007.27 - Svodnice vody'!Oblast_tisku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DESKTOP-UOT9UUB\Zalman</dc:creator>
  <cp:lastModifiedBy>Martina Berkova</cp:lastModifiedBy>
  <dcterms:created xsi:type="dcterms:W3CDTF">2025-06-24T11:13:13Z</dcterms:created>
  <dcterms:modified xsi:type="dcterms:W3CDTF">2025-09-11T14:37:08Z</dcterms:modified>
</cp:coreProperties>
</file>